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Sünabi\"/>
    </mc:Choice>
  </mc:AlternateContent>
  <xr:revisionPtr revIDLastSave="0" documentId="13_ncr:1_{41437587-E63C-41BE-A78E-429A427FC565}" xr6:coauthVersionLast="43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" sheetId="1" r:id="rId1"/>
    <sheet name="Aruandesse2015-2017" sheetId="5" r:id="rId2"/>
    <sheet name="Kirjeldus'14-16" sheetId="6" r:id="rId3"/>
    <sheet name="Aruandesse2014-2016" sheetId="4" r:id="rId4"/>
    <sheet name="Aruandesse2013-2015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5" l="1"/>
  <c r="F11" i="5"/>
  <c r="F15" i="5"/>
  <c r="F19" i="5"/>
  <c r="F23" i="5"/>
  <c r="F6" i="5"/>
  <c r="F8" i="5"/>
  <c r="F9" i="5"/>
  <c r="F12" i="5"/>
  <c r="F13" i="5"/>
  <c r="F16" i="5"/>
  <c r="F17" i="5"/>
  <c r="F20" i="5"/>
  <c r="F21" i="5"/>
  <c r="F24" i="5"/>
  <c r="F25" i="5"/>
  <c r="F26" i="5" l="1"/>
  <c r="F22" i="5"/>
  <c r="F18" i="5"/>
  <c r="F14" i="5"/>
  <c r="F10" i="5"/>
  <c r="E21" i="5"/>
  <c r="K21" i="5" s="1"/>
  <c r="E20" i="5"/>
  <c r="E16" i="5"/>
  <c r="E13" i="5"/>
  <c r="K13" i="5" s="1"/>
  <c r="E10" i="5"/>
  <c r="K10" i="5" s="1"/>
  <c r="E7" i="5"/>
  <c r="L16" i="5" l="1"/>
  <c r="K16" i="5"/>
  <c r="L10" i="5"/>
  <c r="L21" i="5"/>
  <c r="L7" i="5"/>
  <c r="K7" i="5"/>
  <c r="K20" i="5"/>
  <c r="L20" i="5"/>
  <c r="L13" i="5"/>
  <c r="E23" i="5"/>
  <c r="E8" i="5"/>
  <c r="E14" i="5"/>
  <c r="E18" i="5"/>
  <c r="E15" i="5"/>
  <c r="E19" i="5"/>
  <c r="E22" i="5"/>
  <c r="E11" i="5"/>
  <c r="E17" i="5"/>
  <c r="E6" i="5"/>
  <c r="D82" i="3"/>
  <c r="C82" i="3"/>
  <c r="E81" i="3"/>
  <c r="D80" i="3"/>
  <c r="C80" i="3"/>
  <c r="E79" i="3"/>
  <c r="E78" i="3"/>
  <c r="E77" i="3"/>
  <c r="E76" i="3"/>
  <c r="E75" i="3"/>
  <c r="E74" i="3"/>
  <c r="E73" i="3"/>
  <c r="E72" i="3"/>
  <c r="E71" i="3"/>
  <c r="D70" i="3"/>
  <c r="C70" i="3"/>
  <c r="E69" i="3"/>
  <c r="E68" i="3"/>
  <c r="D67" i="3"/>
  <c r="C67" i="3"/>
  <c r="E66" i="3"/>
  <c r="E65" i="3"/>
  <c r="E64" i="3"/>
  <c r="I14" i="4"/>
  <c r="C83" i="3" l="1"/>
  <c r="E80" i="3"/>
  <c r="K22" i="5"/>
  <c r="L22" i="5"/>
  <c r="L6" i="5"/>
  <c r="K6" i="5"/>
  <c r="L19" i="5"/>
  <c r="K19" i="5"/>
  <c r="K17" i="5"/>
  <c r="L17" i="5"/>
  <c r="L15" i="5"/>
  <c r="K15" i="5"/>
  <c r="L23" i="5"/>
  <c r="K23" i="5"/>
  <c r="K14" i="5"/>
  <c r="L14" i="5"/>
  <c r="L8" i="5"/>
  <c r="K8" i="5"/>
  <c r="L11" i="5"/>
  <c r="K11" i="5"/>
  <c r="K18" i="5"/>
  <c r="L18" i="5"/>
  <c r="E12" i="5"/>
  <c r="E9" i="5"/>
  <c r="E26" i="5"/>
  <c r="E24" i="5"/>
  <c r="E25" i="5"/>
  <c r="E67" i="3"/>
  <c r="D83" i="3"/>
  <c r="E83" i="3" s="1"/>
  <c r="C84" i="3"/>
  <c r="D84" i="3"/>
  <c r="E84" i="3" s="1"/>
  <c r="E70" i="3"/>
  <c r="E82" i="3"/>
  <c r="L24" i="5" l="1"/>
  <c r="K24" i="5"/>
  <c r="G6" i="5"/>
  <c r="G9" i="5"/>
  <c r="G13" i="5"/>
  <c r="G17" i="5"/>
  <c r="G21" i="5"/>
  <c r="G25" i="5"/>
  <c r="G7" i="5"/>
  <c r="G10" i="5"/>
  <c r="G14" i="5"/>
  <c r="G18" i="5"/>
  <c r="G22" i="5"/>
  <c r="G26" i="5"/>
  <c r="K26" i="5"/>
  <c r="G8" i="5"/>
  <c r="G11" i="5"/>
  <c r="G15" i="5"/>
  <c r="G19" i="5"/>
  <c r="G23" i="5"/>
  <c r="G12" i="5"/>
  <c r="G16" i="5"/>
  <c r="G20" i="5"/>
  <c r="G24" i="5"/>
  <c r="L26" i="5"/>
  <c r="K9" i="5"/>
  <c r="L9" i="5"/>
  <c r="K25" i="5"/>
  <c r="L25" i="5"/>
  <c r="L12" i="5"/>
  <c r="K12" i="5"/>
  <c r="G65" i="3"/>
  <c r="G69" i="3"/>
  <c r="G73" i="3"/>
  <c r="G77" i="3"/>
  <c r="G81" i="3"/>
  <c r="G66" i="3"/>
  <c r="G70" i="3"/>
  <c r="G74" i="3"/>
  <c r="G78" i="3"/>
  <c r="G82" i="3"/>
  <c r="G67" i="3"/>
  <c r="G71" i="3"/>
  <c r="G75" i="3"/>
  <c r="G79" i="3"/>
  <c r="G83" i="3"/>
  <c r="G68" i="3"/>
  <c r="G72" i="3"/>
  <c r="G76" i="3"/>
  <c r="G80" i="3"/>
  <c r="G64" i="3"/>
  <c r="J27" i="4"/>
  <c r="I27" i="4"/>
  <c r="J26" i="4"/>
  <c r="I26" i="4"/>
  <c r="J25" i="4"/>
  <c r="I25" i="4"/>
  <c r="E25" i="4"/>
  <c r="J24" i="4"/>
  <c r="I24" i="4"/>
  <c r="E24" i="4"/>
  <c r="J23" i="4"/>
  <c r="I23" i="4"/>
  <c r="E23" i="4"/>
  <c r="J22" i="4"/>
  <c r="I22" i="4"/>
  <c r="J21" i="4"/>
  <c r="I21" i="4"/>
  <c r="E21" i="4"/>
  <c r="J20" i="4"/>
  <c r="I20" i="4"/>
  <c r="E20" i="4"/>
  <c r="J19" i="4"/>
  <c r="I19" i="4"/>
  <c r="E19" i="4"/>
  <c r="J18" i="4"/>
  <c r="I18" i="4"/>
  <c r="E18" i="4"/>
  <c r="J17" i="4"/>
  <c r="I17" i="4"/>
  <c r="E17" i="4"/>
  <c r="J16" i="4"/>
  <c r="I16" i="4"/>
  <c r="E16" i="4"/>
  <c r="J15" i="4"/>
  <c r="I15" i="4"/>
  <c r="E15" i="4"/>
  <c r="J14" i="4"/>
  <c r="E14" i="4"/>
  <c r="J13" i="4"/>
  <c r="I13" i="4"/>
  <c r="J12" i="4"/>
  <c r="I12" i="4"/>
  <c r="E12" i="4"/>
  <c r="J11" i="4"/>
  <c r="I11" i="4"/>
  <c r="E11" i="4"/>
  <c r="J10" i="4"/>
  <c r="I10" i="4"/>
  <c r="J9" i="4"/>
  <c r="I9" i="4"/>
  <c r="E9" i="4"/>
  <c r="J8" i="4"/>
  <c r="I8" i="4"/>
  <c r="E8" i="4"/>
  <c r="J7" i="4"/>
  <c r="I7" i="4"/>
  <c r="E7" i="4"/>
  <c r="K12" i="4" l="1"/>
  <c r="K8" i="4"/>
  <c r="E26" i="4"/>
  <c r="K26" i="4" s="1"/>
  <c r="L8" i="4"/>
  <c r="L25" i="4"/>
  <c r="K17" i="4"/>
  <c r="K21" i="4"/>
  <c r="K11" i="4"/>
  <c r="K16" i="4"/>
  <c r="K23" i="4"/>
  <c r="L18" i="4"/>
  <c r="L7" i="4"/>
  <c r="K20" i="4"/>
  <c r="L20" i="4"/>
  <c r="L9" i="4"/>
  <c r="K19" i="4"/>
  <c r="L19" i="4"/>
  <c r="K24" i="4"/>
  <c r="L14" i="4"/>
  <c r="L24" i="4"/>
  <c r="L11" i="4"/>
  <c r="L12" i="4"/>
  <c r="L15" i="4"/>
  <c r="K14" i="4"/>
  <c r="L23" i="4"/>
  <c r="L16" i="4"/>
  <c r="L17" i="4"/>
  <c r="L21" i="4"/>
  <c r="E13" i="4"/>
  <c r="K13" i="4" s="1"/>
  <c r="K9" i="4"/>
  <c r="E10" i="4"/>
  <c r="K10" i="4" s="1"/>
  <c r="E22" i="4"/>
  <c r="K22" i="4" s="1"/>
  <c r="K25" i="4"/>
  <c r="K7" i="4"/>
  <c r="K15" i="4"/>
  <c r="K18" i="4"/>
  <c r="H57" i="3"/>
  <c r="I57" i="3"/>
  <c r="H58" i="3"/>
  <c r="I58" i="3"/>
  <c r="H59" i="3"/>
  <c r="I59" i="3"/>
  <c r="H27" i="3"/>
  <c r="I27" i="3"/>
  <c r="H28" i="3"/>
  <c r="I28" i="3"/>
  <c r="L26" i="4" l="1"/>
  <c r="E27" i="4"/>
  <c r="L13" i="4"/>
  <c r="L10" i="4"/>
  <c r="L22" i="4"/>
  <c r="D57" i="3"/>
  <c r="C57" i="3"/>
  <c r="D54" i="3"/>
  <c r="D58" i="3" s="1"/>
  <c r="C54" i="3"/>
  <c r="D44" i="3"/>
  <c r="C44" i="3"/>
  <c r="D41" i="3"/>
  <c r="C41" i="3"/>
  <c r="D26" i="3"/>
  <c r="C26" i="3"/>
  <c r="D23" i="3"/>
  <c r="C23" i="3"/>
  <c r="D13" i="3"/>
  <c r="C13" i="3"/>
  <c r="C27" i="3" s="1"/>
  <c r="D10" i="3"/>
  <c r="C10" i="3"/>
  <c r="C59" i="3" l="1"/>
  <c r="K27" i="4"/>
  <c r="G9" i="4"/>
  <c r="G13" i="4"/>
  <c r="G17" i="4"/>
  <c r="G21" i="4"/>
  <c r="G25" i="4"/>
  <c r="G8" i="4"/>
  <c r="G16" i="4"/>
  <c r="G24" i="4"/>
  <c r="G10" i="4"/>
  <c r="G14" i="4"/>
  <c r="G18" i="4"/>
  <c r="G22" i="4"/>
  <c r="G26" i="4"/>
  <c r="G11" i="4"/>
  <c r="G15" i="4"/>
  <c r="G19" i="4"/>
  <c r="G23" i="4"/>
  <c r="G7" i="4"/>
  <c r="G12" i="4"/>
  <c r="G20" i="4"/>
  <c r="D27" i="3"/>
  <c r="E27" i="3" s="1"/>
  <c r="D59" i="3"/>
  <c r="C58" i="3"/>
  <c r="E58" i="3"/>
  <c r="L27" i="4"/>
  <c r="C28" i="3"/>
  <c r="D2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47" i="3"/>
  <c r="I47" i="3"/>
  <c r="H48" i="3"/>
  <c r="I48" i="3"/>
  <c r="H49" i="3"/>
  <c r="I49" i="3"/>
  <c r="H50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16" i="3"/>
  <c r="H8" i="3"/>
  <c r="I8" i="3"/>
  <c r="H9" i="3"/>
  <c r="I9" i="3"/>
  <c r="H10" i="3"/>
  <c r="I10" i="3"/>
  <c r="H11" i="3"/>
  <c r="I11" i="3"/>
  <c r="H12" i="3"/>
  <c r="I12" i="3"/>
  <c r="H13" i="3"/>
  <c r="I13" i="3"/>
  <c r="H14" i="3"/>
  <c r="I14" i="3"/>
  <c r="H15" i="3"/>
  <c r="I15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I38" i="3"/>
  <c r="H38" i="3"/>
  <c r="I7" i="3"/>
  <c r="H7" i="3"/>
  <c r="J58" i="3" l="1"/>
  <c r="K58" i="3"/>
  <c r="J27" i="3"/>
  <c r="K27" i="3"/>
  <c r="E38" i="3"/>
  <c r="J38" i="3" s="1"/>
  <c r="E42" i="3"/>
  <c r="J42" i="3" s="1"/>
  <c r="E39" i="3"/>
  <c r="E43" i="3"/>
  <c r="J43" i="3" s="1"/>
  <c r="E45" i="3"/>
  <c r="E46" i="3"/>
  <c r="E47" i="3"/>
  <c r="E48" i="3"/>
  <c r="E49" i="3"/>
  <c r="E50" i="3"/>
  <c r="E51" i="3"/>
  <c r="E52" i="3"/>
  <c r="E53" i="3"/>
  <c r="E55" i="3"/>
  <c r="J55" i="3" s="1"/>
  <c r="E56" i="3"/>
  <c r="J56" i="3" s="1"/>
  <c r="E40" i="3"/>
  <c r="E7" i="3"/>
  <c r="K7" i="3" s="1"/>
  <c r="E11" i="3"/>
  <c r="J11" i="3" s="1"/>
  <c r="E8" i="3"/>
  <c r="J8" i="3" s="1"/>
  <c r="E12" i="3"/>
  <c r="K12" i="3" s="1"/>
  <c r="E14" i="3"/>
  <c r="K14" i="3" s="1"/>
  <c r="E15" i="3"/>
  <c r="J15" i="3" s="1"/>
  <c r="E16" i="3"/>
  <c r="J16" i="3" s="1"/>
  <c r="E17" i="3"/>
  <c r="J17" i="3" s="1"/>
  <c r="E18" i="3"/>
  <c r="K18" i="3" s="1"/>
  <c r="E19" i="3"/>
  <c r="J19" i="3" s="1"/>
  <c r="E20" i="3"/>
  <c r="J20" i="3" s="1"/>
  <c r="E21" i="3"/>
  <c r="J21" i="3" s="1"/>
  <c r="E22" i="3"/>
  <c r="K22" i="3" s="1"/>
  <c r="E24" i="3"/>
  <c r="K24" i="3" s="1"/>
  <c r="E25" i="3"/>
  <c r="J25" i="3" s="1"/>
  <c r="E9" i="3"/>
  <c r="K9" i="3" s="1"/>
  <c r="K17" i="3" l="1"/>
  <c r="J12" i="3"/>
  <c r="K25" i="3"/>
  <c r="K8" i="3"/>
  <c r="J22" i="3"/>
  <c r="K43" i="3"/>
  <c r="J49" i="3"/>
  <c r="K49" i="3"/>
  <c r="J7" i="3"/>
  <c r="K15" i="3"/>
  <c r="J24" i="3"/>
  <c r="J14" i="3"/>
  <c r="K55" i="3"/>
  <c r="J40" i="3"/>
  <c r="K40" i="3"/>
  <c r="K52" i="3"/>
  <c r="J52" i="3"/>
  <c r="K48" i="3"/>
  <c r="J48" i="3"/>
  <c r="J9" i="3"/>
  <c r="K19" i="3"/>
  <c r="K16" i="3"/>
  <c r="J18" i="3"/>
  <c r="K38" i="3"/>
  <c r="K42" i="3"/>
  <c r="K50" i="3"/>
  <c r="J50" i="3"/>
  <c r="K46" i="3"/>
  <c r="J46" i="3"/>
  <c r="K11" i="3"/>
  <c r="J53" i="3"/>
  <c r="K53" i="3"/>
  <c r="K45" i="3"/>
  <c r="J45" i="3"/>
  <c r="K51" i="3"/>
  <c r="J51" i="3"/>
  <c r="K47" i="3"/>
  <c r="J47" i="3"/>
  <c r="J39" i="3"/>
  <c r="K39" i="3"/>
  <c r="K21" i="3"/>
  <c r="K20" i="3"/>
  <c r="K56" i="3"/>
  <c r="E26" i="3"/>
  <c r="E57" i="3"/>
  <c r="K57" i="3" l="1"/>
  <c r="J57" i="3"/>
  <c r="K26" i="3"/>
  <c r="J26" i="3"/>
  <c r="E41" i="3"/>
  <c r="E54" i="3"/>
  <c r="E13" i="3"/>
  <c r="E23" i="3"/>
  <c r="E44" i="3"/>
  <c r="E10" i="3"/>
  <c r="K54" i="3" l="1"/>
  <c r="J54" i="3"/>
  <c r="J44" i="3"/>
  <c r="K44" i="3"/>
  <c r="K41" i="3"/>
  <c r="J41" i="3"/>
  <c r="K23" i="3"/>
  <c r="J23" i="3"/>
  <c r="J13" i="3"/>
  <c r="K13" i="3"/>
  <c r="K10" i="3"/>
  <c r="J10" i="3"/>
  <c r="E59" i="3"/>
  <c r="E28" i="3"/>
  <c r="K59" i="3" l="1"/>
  <c r="J59" i="3"/>
  <c r="J28" i="3"/>
  <c r="K28" i="3"/>
</calcChain>
</file>

<file path=xl/sharedStrings.xml><?xml version="1.0" encoding="utf-8"?>
<sst xmlns="http://schemas.openxmlformats.org/spreadsheetml/2006/main" count="282" uniqueCount="134">
  <si>
    <t>Robson 5. Plaaniliste keisrilõigete osamäär korduvsünnitajatel ajalise üksiksünnituse korral,</t>
  </si>
  <si>
    <t>kellel vähemalt üks eelnev sünnitus on lõppenud keisrilõike teel haiglate järgi, 2013–2015</t>
  </si>
  <si>
    <t>(üksiksünnitus, loote peaseis, raseduskestus&gt;=37)</t>
  </si>
  <si>
    <t>Allikas: Eesti Meditsiiniline Sünniregister</t>
  </si>
  <si>
    <t>Haigla</t>
  </si>
  <si>
    <t>Robson 5 CSR5(%)</t>
  </si>
  <si>
    <t>* - arvestatud sihtgrupist ainult vaginaalseid sünnitusi või sünnitusi, mis on toimunud plaanilise keisrilõike teel</t>
  </si>
  <si>
    <t>Haiglaliik</t>
  </si>
  <si>
    <t>Piirkondlikud</t>
  </si>
  <si>
    <t>TÜK</t>
  </si>
  <si>
    <t>piirkH</t>
  </si>
  <si>
    <t>Keskhaiglad</t>
  </si>
  <si>
    <t>ITK</t>
  </si>
  <si>
    <t>IVKH</t>
  </si>
  <si>
    <t>LTKH</t>
  </si>
  <si>
    <t>PH</t>
  </si>
  <si>
    <t>keskH</t>
  </si>
  <si>
    <t>Üldhaiglad</t>
  </si>
  <si>
    <t>Hiiumaa</t>
  </si>
  <si>
    <t>Järva</t>
  </si>
  <si>
    <t>Kures</t>
  </si>
  <si>
    <t>Lõuna</t>
  </si>
  <si>
    <t>Narva</t>
  </si>
  <si>
    <t>Põlva</t>
  </si>
  <si>
    <t>Rakvere</t>
  </si>
  <si>
    <t>Valga</t>
  </si>
  <si>
    <t>Vilj</t>
  </si>
  <si>
    <t>üldH</t>
  </si>
  <si>
    <t>Fertilitas</t>
  </si>
  <si>
    <t>Elite</t>
  </si>
  <si>
    <t>eraH</t>
  </si>
  <si>
    <t>Kokku:</t>
  </si>
  <si>
    <t>Sünnnitused
rühmas</t>
  </si>
  <si>
    <t>Nendest plaanilise
keisrilõikega</t>
  </si>
  <si>
    <t>38,95─46,38</t>
  </si>
  <si>
    <t>28,49─34,23</t>
  </si>
  <si>
    <t>31,91─46,67</t>
  </si>
  <si>
    <t>22,45─28,28</t>
  </si>
  <si>
    <t>35,45─48,22</t>
  </si>
  <si>
    <t>29,04─96,33</t>
  </si>
  <si>
    <t>51,10─74,50</t>
  </si>
  <si>
    <t>8,79─26,95</t>
  </si>
  <si>
    <t>42,96─64,98</t>
  </si>
  <si>
    <t>46,59─61,56</t>
  </si>
  <si>
    <t>44,82─70,06</t>
  </si>
  <si>
    <t>39,01─57,69</t>
  </si>
  <si>
    <t>43,25─73,66</t>
  </si>
  <si>
    <t>48,24─68,40</t>
  </si>
  <si>
    <t>Eahaiglad</t>
  </si>
  <si>
    <t>25,13─80,78</t>
  </si>
  <si>
    <t>63,16─87,47</t>
  </si>
  <si>
    <t>Sünnnitused
rühmas*</t>
  </si>
  <si>
    <t>50,65─59,15</t>
  </si>
  <si>
    <t>37,27─44,21</t>
  </si>
  <si>
    <t>59,34─78,10</t>
  </si>
  <si>
    <t>29,46─36,67</t>
  </si>
  <si>
    <t>49,12─64,13</t>
  </si>
  <si>
    <t>56,55─80,09</t>
  </si>
  <si>
    <t>13,34─38,87</t>
  </si>
  <si>
    <t>50,91─74,03</t>
  </si>
  <si>
    <t>61,68─77,45</t>
  </si>
  <si>
    <t>59,66─85,37</t>
  </si>
  <si>
    <t>47,77─68,05</t>
  </si>
  <si>
    <t>58,83─89,25</t>
  </si>
  <si>
    <t>60,50─81,07</t>
  </si>
  <si>
    <t>78,33─97,47</t>
  </si>
  <si>
    <t>usaldusvahemik 
95% CI</t>
  </si>
  <si>
    <t>usaldusvahemik
95% CI</t>
  </si>
  <si>
    <t>alumine uv</t>
  </si>
  <si>
    <t>ülemine uv</t>
  </si>
  <si>
    <t>alumise uv erinevus sagedusest</t>
  </si>
  <si>
    <t>ülemise uv erinevus sagedusest</t>
  </si>
  <si>
    <t>Keskhaiglad+
Üldhaiglad+
Erahaiglad</t>
  </si>
  <si>
    <t>keskH+üldH+eraH</t>
  </si>
  <si>
    <t>30,53─34,14</t>
  </si>
  <si>
    <t>35,89─45,48</t>
  </si>
  <si>
    <t>48,09─55,40</t>
  </si>
  <si>
    <t>59,81─82,69</t>
  </si>
  <si>
    <t>46,19─51,86</t>
  </si>
  <si>
    <t>36,11─39,19</t>
  </si>
  <si>
    <t>Erahaiglad</t>
  </si>
  <si>
    <t>39,81─44,15</t>
  </si>
  <si>
    <t>55,30─67,04</t>
  </si>
  <si>
    <t>60,33─68,17</t>
  </si>
  <si>
    <t>70,09─91,25</t>
  </si>
  <si>
    <t>60,57─67,21</t>
  </si>
  <si>
    <t>47,27─50,91</t>
  </si>
  <si>
    <t>kellel vähemalt üks eelnev sünnitus on lõppenud keisrilõike teel haiglate järgi, 2014–2016</t>
  </si>
  <si>
    <t>28,92‒34,45</t>
  </si>
  <si>
    <t>21,21‒27,04</t>
  </si>
  <si>
    <t>9,90‒81,59</t>
  </si>
  <si>
    <t>38,31‒53,14</t>
  </si>
  <si>
    <t>27,61‒41,71</t>
  </si>
  <si>
    <t>42,13‒65,45</t>
  </si>
  <si>
    <t>35,76‒55,24</t>
  </si>
  <si>
    <t>49,70‒71,94</t>
  </si>
  <si>
    <t>27,21‒38,84</t>
  </si>
  <si>
    <t>13,06‒32,20</t>
  </si>
  <si>
    <t>38,78‒46,13</t>
  </si>
  <si>
    <t>66,47‒92,46</t>
  </si>
  <si>
    <t>42,14‒77,09</t>
  </si>
  <si>
    <t>31,50‒52,57</t>
  </si>
  <si>
    <t>39,15‒60,85</t>
  </si>
  <si>
    <t>33,94‒36,95</t>
  </si>
  <si>
    <t>Ida-Tallinna Keskhaigla Naistekliinik</t>
  </si>
  <si>
    <t>Lääne-Tallinna Keskhaigla Naistekliinik</t>
  </si>
  <si>
    <t>Hiiumaa Haigla</t>
  </si>
  <si>
    <t>Narva Haigla</t>
  </si>
  <si>
    <t>Ida-Viru Keskhaigla</t>
  </si>
  <si>
    <t>Järvamaa Haigla</t>
  </si>
  <si>
    <t>Rakvere Haigla</t>
  </si>
  <si>
    <t>Põlva Haigla</t>
  </si>
  <si>
    <t>Pärnu Haigla</t>
  </si>
  <si>
    <t>Kuressaare Haigla</t>
  </si>
  <si>
    <t>Tartu Ülikooli Kliinikumi Naistekliinik</t>
  </si>
  <si>
    <t>Elite Kliinik</t>
  </si>
  <si>
    <t>Valga Haigla</t>
  </si>
  <si>
    <t>Viljandi Haigla</t>
  </si>
  <si>
    <t>Lõuna-Eesti Haigla</t>
  </si>
  <si>
    <t>30,36-33,89</t>
  </si>
  <si>
    <t>29,28-37,96</t>
  </si>
  <si>
    <t>42,70-49,84</t>
  </si>
  <si>
    <t>39,99-45,55</t>
  </si>
  <si>
    <t>Sünnitused
rühmas*</t>
  </si>
  <si>
    <t>2013-2015
Robson 5 CSR5(%)</t>
  </si>
  <si>
    <t>4.Robson 5. Plaaniliste keisrilõigete osamäär korduvsünnitajatel ajalise üksiksünnituse korral,</t>
  </si>
  <si>
    <t>kellel vähemalt üks eelnev sünnitus on lõppenud keisrilõike teel ja kelle loode oli peaseisus haiglate järgi, 2015 - 2017</t>
  </si>
  <si>
    <t>4. Robson 5. Plaaniliste keisrilõigete osamäär korduvsünnitajatel ajalise üksiksünnituse korral,</t>
  </si>
  <si>
    <t>UV
95% CI</t>
  </si>
  <si>
    <t>Sünnitused
rühmas Robson 5*</t>
  </si>
  <si>
    <t xml:space="preserve">
95% UV</t>
  </si>
  <si>
    <t>2015-2017
Robson 5 keisrilõigete osakaal</t>
  </si>
  <si>
    <t>Nendest plaanilise
keisrilõikega, arv</t>
  </si>
  <si>
    <t>2014-2016
Robson 5 keisrilõigete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</si>
</sst>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i/>
      <u/>
      <sz val="8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NumberFormat="1" applyFont="1" applyFill="1" applyBorder="1" applyAlignment="1" applyProtection="1">
      <alignment horizontal="left" readingOrder="1"/>
    </xf>
    <xf numFmtId="0" fontId="2" fillId="0" borderId="0" xfId="0" applyNumberFormat="1" applyFont="1" applyFill="1" applyBorder="1" applyAlignment="1" applyProtection="1">
      <alignment horizontal="right" wrapText="1" readingOrder="1"/>
    </xf>
    <xf numFmtId="0" fontId="0" fillId="0" borderId="0" xfId="0" applyAlignment="1"/>
    <xf numFmtId="0" fontId="1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right" vertical="top" wrapText="1" readingOrder="1"/>
    </xf>
    <xf numFmtId="0" fontId="2" fillId="0" borderId="0" xfId="0" applyNumberFormat="1" applyFont="1" applyFill="1" applyBorder="1" applyAlignment="1" applyProtection="1">
      <alignment horizontal="left" vertical="top" readingOrder="1"/>
    </xf>
    <xf numFmtId="0" fontId="3" fillId="0" borderId="0" xfId="0" applyNumberFormat="1" applyFont="1" applyFill="1" applyBorder="1" applyAlignment="1" applyProtection="1">
      <alignment horizontal="left" vertical="top" readingOrder="1"/>
    </xf>
    <xf numFmtId="0" fontId="2" fillId="0" borderId="0" xfId="0" applyNumberFormat="1" applyFont="1" applyFill="1" applyBorder="1" applyAlignment="1" applyProtection="1">
      <alignment horizontal="left" readingOrder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4" fillId="0" borderId="1" xfId="0" applyFont="1" applyBorder="1"/>
    <xf numFmtId="0" fontId="0" fillId="0" borderId="0" xfId="0" applyBorder="1"/>
    <xf numFmtId="0" fontId="5" fillId="0" borderId="0" xfId="0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0" xfId="0" applyFont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10" fontId="6" fillId="0" borderId="0" xfId="0" applyNumberFormat="1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0" fontId="0" fillId="0" borderId="0" xfId="0" applyNumberFormat="1"/>
    <xf numFmtId="0" fontId="7" fillId="0" borderId="0" xfId="0" applyFont="1"/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5" fillId="0" borderId="1" xfId="0" applyNumberFormat="1" applyFont="1" applyBorder="1"/>
    <xf numFmtId="9" fontId="0" fillId="0" borderId="1" xfId="0" applyNumberFormat="1" applyBorder="1"/>
    <xf numFmtId="9" fontId="4" fillId="0" borderId="1" xfId="0" applyNumberFormat="1" applyFont="1" applyBorder="1"/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Fill="1" applyBorder="1"/>
    <xf numFmtId="0" fontId="10" fillId="0" borderId="0" xfId="0" applyFont="1" applyBorder="1"/>
    <xf numFmtId="9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9" fontId="10" fillId="0" borderId="0" xfId="0" applyNumberFormat="1" applyFont="1"/>
    <xf numFmtId="0" fontId="9" fillId="0" borderId="0" xfId="0" applyFont="1" applyBorder="1"/>
    <xf numFmtId="9" fontId="9" fillId="0" borderId="0" xfId="0" applyNumberFormat="1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Fill="1" applyBorder="1"/>
    <xf numFmtId="3" fontId="9" fillId="0" borderId="0" xfId="0" applyNumberFormat="1" applyFont="1" applyBorder="1"/>
    <xf numFmtId="10" fontId="11" fillId="0" borderId="1" xfId="1" applyNumberFormat="1" applyFont="1" applyBorder="1" applyAlignment="1">
      <alignment horizontal="right"/>
    </xf>
    <xf numFmtId="10" fontId="4" fillId="0" borderId="1" xfId="1" applyNumberFormat="1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10" fontId="10" fillId="0" borderId="0" xfId="0" applyNumberFormat="1" applyFont="1"/>
    <xf numFmtId="0" fontId="12" fillId="0" borderId="0" xfId="0" applyFont="1"/>
    <xf numFmtId="10" fontId="10" fillId="0" borderId="0" xfId="0" applyNumberFormat="1" applyFont="1" applyBorder="1"/>
    <xf numFmtId="0" fontId="6" fillId="0" borderId="0" xfId="0" applyFont="1" applyBorder="1" applyAlignment="1">
      <alignment horizontal="center" wrapText="1"/>
    </xf>
    <xf numFmtId="10" fontId="6" fillId="0" borderId="0" xfId="0" applyNumberFormat="1" applyFont="1"/>
    <xf numFmtId="0" fontId="6" fillId="0" borderId="0" xfId="0" applyFont="1"/>
    <xf numFmtId="10" fontId="0" fillId="0" borderId="1" xfId="0" applyNumberFormat="1" applyBorder="1"/>
    <xf numFmtId="10" fontId="4" fillId="0" borderId="1" xfId="0" applyNumberFormat="1" applyFont="1" applyBorder="1"/>
    <xf numFmtId="10" fontId="0" fillId="0" borderId="1" xfId="0" applyNumberFormat="1" applyFont="1" applyBorder="1"/>
    <xf numFmtId="0" fontId="8" fillId="0" borderId="2" xfId="0" applyNumberFormat="1" applyFont="1" applyFill="1" applyBorder="1" applyAlignment="1" applyProtection="1">
      <alignment horizontal="center" vertical="center" wrapText="1" readingOrder="1"/>
    </xf>
    <xf numFmtId="0" fontId="8" fillId="0" borderId="3" xfId="0" applyNumberFormat="1" applyFont="1" applyFill="1" applyBorder="1" applyAlignment="1" applyProtection="1">
      <alignment horizontal="center" vertical="center" wrapText="1" readingOrder="1"/>
    </xf>
    <xf numFmtId="0" fontId="8" fillId="0" borderId="4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2665467189705E-2"/>
          <c:y val="3.7851913247686143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'Aruandesse2015-2017'!$E$5</c:f>
              <c:strCache>
                <c:ptCount val="1"/>
                <c:pt idx="0">
                  <c:v>2015-2017
Robson 5 keisrilõigete osakaal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C8E7-4FFE-866F-998BF8DA3D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E78-4F23-98BE-9AF0D90F0425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C8E7-4FFE-866F-998BF8DA3D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E78-4F23-98BE-9AF0D90F0425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C8E7-4FFE-866F-998BF8DA3DAF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'Aruandesse2015-2017'!$L$6:$L$25</c15:sqref>
                    </c15:fullRef>
                  </c:ext>
                </c:extLst>
                <c:f>'Aruandesse2015-2017'!$L$6:$L$22</c:f>
                <c:numCache>
                  <c:formatCode>General</c:formatCode>
                  <c:ptCount val="17"/>
                  <c:pt idx="0">
                    <c:v>2.7108683805226574E-2</c:v>
                  </c:pt>
                  <c:pt idx="1">
                    <c:v>3.1193220249603582E-2</c:v>
                  </c:pt>
                  <c:pt idx="2">
                    <c:v>3.5827560739932152E-2</c:v>
                  </c:pt>
                  <c:pt idx="3">
                    <c:v>1.7814428510318892E-2</c:v>
                  </c:pt>
                  <c:pt idx="4">
                    <c:v>7.0665483333934687E-2</c:v>
                  </c:pt>
                  <c:pt idx="5">
                    <c:v>5.4996687108538056E-2</c:v>
                  </c:pt>
                  <c:pt idx="6">
                    <c:v>4.3030628228352574E-2</c:v>
                  </c:pt>
                  <c:pt idx="7">
                    <c:v>0.31238330633293254</c:v>
                  </c:pt>
                  <c:pt idx="8">
                    <c:v>0.10890803038458396</c:v>
                  </c:pt>
                  <c:pt idx="9">
                    <c:v>0.11401110083965776</c:v>
                  </c:pt>
                  <c:pt idx="10">
                    <c:v>0.10256989603770716</c:v>
                  </c:pt>
                  <c:pt idx="11">
                    <c:v>7.6286670721113448E-2</c:v>
                  </c:pt>
                  <c:pt idx="12">
                    <c:v>0.10550489616663272</c:v>
                  </c:pt>
                  <c:pt idx="13">
                    <c:v>9.2139523102960641E-2</c:v>
                  </c:pt>
                  <c:pt idx="14">
                    <c:v>0.16896971989921239</c:v>
                  </c:pt>
                  <c:pt idx="15">
                    <c:v>9.9142779524386659E-2</c:v>
                  </c:pt>
                  <c:pt idx="16">
                    <c:v>3.6854191859592988E-2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'Aruandesse2015-2017'!$K$6:$K$25</c15:sqref>
                    </c15:fullRef>
                  </c:ext>
                </c:extLst>
                <c:f>'Aruandesse2015-2017'!$K$6:$K$22</c:f>
                <c:numCache>
                  <c:formatCode>General</c:formatCode>
                  <c:ptCount val="17"/>
                  <c:pt idx="0">
                    <c:v>2.5750740030101471E-2</c:v>
                  </c:pt>
                  <c:pt idx="1">
                    <c:v>2.9093646130178952E-2</c:v>
                  </c:pt>
                  <c:pt idx="2">
                    <c:v>3.5031447157669815E-2</c:v>
                  </c:pt>
                  <c:pt idx="3">
                    <c:v>1.731652174633852E-2</c:v>
                  </c:pt>
                  <c:pt idx="4">
                    <c:v>6.4138061262384805E-2</c:v>
                  </c:pt>
                  <c:pt idx="5">
                    <c:v>5.0159926933062704E-2</c:v>
                  </c:pt>
                  <c:pt idx="6">
                    <c:v>4.021389501357292E-2</c:v>
                  </c:pt>
                  <c:pt idx="7">
                    <c:v>0.31238330633293249</c:v>
                  </c:pt>
                  <c:pt idx="8">
                    <c:v>0.11370176605592902</c:v>
                  </c:pt>
                  <c:pt idx="9">
                    <c:v>8.0390694292642229E-2</c:v>
                  </c:pt>
                  <c:pt idx="10">
                    <c:v>0.10305595744323803</c:v>
                  </c:pt>
                  <c:pt idx="11">
                    <c:v>7.2563652339075191E-2</c:v>
                  </c:pt>
                  <c:pt idx="12">
                    <c:v>0.11105897631407996</c:v>
                  </c:pt>
                  <c:pt idx="13">
                    <c:v>9.1525999416945669E-2</c:v>
                  </c:pt>
                  <c:pt idx="14">
                    <c:v>0.1775870680012489</c:v>
                  </c:pt>
                  <c:pt idx="15">
                    <c:v>9.4822853452566913E-2</c:v>
                  </c:pt>
                  <c:pt idx="16">
                    <c:v>3.6403214983247389E-2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'Aruandesse2014-2016'!$A$7:$B$26</c15:sqref>
                  </c15:fullRef>
                </c:ext>
              </c:extLst>
              <c:f>'Aruandesse2014-2016'!$A$7:$B$23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'Aruandesse2015-2017'!$E$6:$E$25</c15:sqref>
                  </c15:fullRef>
                </c:ext>
              </c:extLst>
              <c:f>'Aruandesse2015-2017'!$E$6:$E$22</c:f>
              <c:numCache>
                <c:formatCode>0.00%</c:formatCode>
                <c:ptCount val="17"/>
                <c:pt idx="0">
                  <c:v>0.29694323144104806</c:v>
                </c:pt>
                <c:pt idx="1">
                  <c:v>0.27130852340936373</c:v>
                </c:pt>
                <c:pt idx="2">
                  <c:v>0.42261103633916552</c:v>
                </c:pt>
                <c:pt idx="3">
                  <c:v>0.32341051084160233</c:v>
                </c:pt>
                <c:pt idx="4">
                  <c:v>0.33870967741935482</c:v>
                </c:pt>
                <c:pt idx="5">
                  <c:v>0.31186440677966104</c:v>
                </c:pt>
                <c:pt idx="6">
                  <c:v>0.32224532224532226</c:v>
                </c:pt>
                <c:pt idx="7">
                  <c:v>0.5</c:v>
                </c:pt>
                <c:pt idx="8">
                  <c:v>0.54794520547945202</c:v>
                </c:pt>
                <c:pt idx="9">
                  <c:v>0.203125</c:v>
                </c:pt>
                <c:pt idx="10">
                  <c:v>0.50574712643678166</c:v>
                </c:pt>
                <c:pt idx="11">
                  <c:v>0.41818181818181815</c:v>
                </c:pt>
                <c:pt idx="12">
                  <c:v>0.55844155844155841</c:v>
                </c:pt>
                <c:pt idx="13">
                  <c:v>0.49090909090909091</c:v>
                </c:pt>
                <c:pt idx="14">
                  <c:v>0.5357142857142857</c:v>
                </c:pt>
                <c:pt idx="15">
                  <c:v>0.44329896907216493</c:v>
                </c:pt>
                <c:pt idx="16">
                  <c:v>0.45827439886845828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'Aruandesse2015-2017'!$E$23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19050">
                      <a:noFill/>
                    </a:ln>
                  </c15:spPr>
                  <c15:invertIfNegative val="0"/>
                  <c15:bubble3D val="0"/>
                </c15:categoryFilterException>
                <c15:categoryFilterException>
                  <c15:sqref>'Aruandesse2015-2017'!$E$25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  <a:ln w="19050">
                      <a:noFill/>
                    </a:ln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5E38-43E7-96A4-8F25CA0B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'Aruandesse2014-2016'!$E$6</c:f>
              <c:strCache>
                <c:ptCount val="1"/>
                <c:pt idx="0">
                  <c:v>2014-2016
Robson 5 keisrilõigete osakaal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'Aruandesse2014-2016'!$A$7:$B$26</c15:sqref>
                  </c15:fullRef>
                </c:ext>
              </c:extLst>
              <c:f>'Aruandesse2014-2016'!$A$7:$B$23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'Aruandesse2014-2016'!$E$7:$E$26</c15:sqref>
                  </c15:fullRef>
                </c:ext>
              </c:extLst>
              <c:f>'Aruandesse2014-2016'!$E$7:$E$23</c:f>
              <c:numCache>
                <c:formatCode>0.00%</c:formatCode>
                <c:ptCount val="17"/>
                <c:pt idx="0">
                  <c:v>0.3163538873994638</c:v>
                </c:pt>
                <c:pt idx="1">
                  <c:v>0.24037339556592766</c:v>
                </c:pt>
                <c:pt idx="2">
                  <c:v>0.42420027816411682</c:v>
                </c:pt>
                <c:pt idx="3">
                  <c:v>0.3209647495361781</c:v>
                </c:pt>
                <c:pt idx="4">
                  <c:v>0.34408602150537637</c:v>
                </c:pt>
                <c:pt idx="5">
                  <c:v>0.32830188679245281</c:v>
                </c:pt>
                <c:pt idx="6">
                  <c:v>0.33481152993348118</c:v>
                </c:pt>
                <c:pt idx="7">
                  <c:v>0.42857142857142855</c:v>
                </c:pt>
                <c:pt idx="8">
                  <c:v>0.53947368421052633</c:v>
                </c:pt>
                <c:pt idx="9">
                  <c:v>0.21518987341772153</c:v>
                </c:pt>
                <c:pt idx="10">
                  <c:v>0.5</c:v>
                </c:pt>
                <c:pt idx="11">
                  <c:v>0.45652173913043476</c:v>
                </c:pt>
                <c:pt idx="12">
                  <c:v>0.61250000000000004</c:v>
                </c:pt>
                <c:pt idx="13">
                  <c:v>0.45370370370370372</c:v>
                </c:pt>
                <c:pt idx="14">
                  <c:v>0.60606060606060608</c:v>
                </c:pt>
                <c:pt idx="15">
                  <c:v>0.4175824175824176</c:v>
                </c:pt>
                <c:pt idx="16">
                  <c:v>0.46246648793565681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'Aruandesse2014-2016'!$E$26</c15:sqref>
                  <c15:spPr xmlns:c15="http://schemas.microsoft.com/office/drawing/2012/chart">
                    <a:ln w="25400">
                      <a:noFill/>
                    </a:ln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5E38-43E7-96A4-8F25CA0BBB52}"/>
            </c:ext>
          </c:extLst>
        </c:ser>
        <c:ser>
          <c:idx val="2"/>
          <c:order val="2"/>
          <c:tx>
            <c:v>2015-2017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'Aruandesse2014-2016'!$A$7:$B$26</c15:sqref>
                  </c15:fullRef>
                </c:ext>
              </c:extLst>
              <c:f>'Aruandesse2014-2016'!$A$7:$B$23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'Aruandesse2015-2017'!$G$6:$G$25</c15:sqref>
                  </c15:fullRef>
                </c:ext>
              </c:extLst>
              <c:f>'Aruandesse2015-2017'!$G$6:$G$22</c:f>
              <c:numCache>
                <c:formatCode>0%</c:formatCode>
                <c:ptCount val="17"/>
                <c:pt idx="0">
                  <c:v>0.35022924095771779</c:v>
                </c:pt>
                <c:pt idx="1">
                  <c:v>0.35022924095771779</c:v>
                </c:pt>
                <c:pt idx="2">
                  <c:v>0.35022924095771779</c:v>
                </c:pt>
                <c:pt idx="3">
                  <c:v>0.35022924095771779</c:v>
                </c:pt>
                <c:pt idx="4">
                  <c:v>0.35022924095771779</c:v>
                </c:pt>
                <c:pt idx="5">
                  <c:v>0.35022924095771779</c:v>
                </c:pt>
                <c:pt idx="6">
                  <c:v>0.35022924095771779</c:v>
                </c:pt>
                <c:pt idx="7">
                  <c:v>0.35022924095771779</c:v>
                </c:pt>
                <c:pt idx="8">
                  <c:v>0.35022924095771779</c:v>
                </c:pt>
                <c:pt idx="9">
                  <c:v>0.35022924095771779</c:v>
                </c:pt>
                <c:pt idx="10">
                  <c:v>0.35022924095771779</c:v>
                </c:pt>
                <c:pt idx="11">
                  <c:v>0.35022924095771779</c:v>
                </c:pt>
                <c:pt idx="12">
                  <c:v>0.35022924095771779</c:v>
                </c:pt>
                <c:pt idx="13">
                  <c:v>0.35022924095771779</c:v>
                </c:pt>
                <c:pt idx="14">
                  <c:v>0.35022924095771779</c:v>
                </c:pt>
                <c:pt idx="15">
                  <c:v>0.35022924095771779</c:v>
                </c:pt>
                <c:pt idx="16">
                  <c:v>0.35022924095771779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E38-43E7-96A4-8F25CA0BBB52}"/>
            </c:ext>
          </c:extLst>
        </c:ser>
        <c:ser>
          <c:idx val="4"/>
          <c:order val="3"/>
          <c:tx>
            <c:v>2014-2016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'Aruandesse2014-2016'!$A$7:$B$26</c15:sqref>
                  </c15:fullRef>
                </c:ext>
              </c:extLst>
              <c:f>'Aruandesse2014-2016'!$A$7:$B$23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'Aruandesse2014-2016'!$G$7:$G$26</c15:sqref>
                  </c15:fullRef>
                </c:ext>
              </c:extLst>
              <c:f>'Aruandesse2014-2016'!$G$7:$G$23</c:f>
              <c:numCache>
                <c:formatCode>0%</c:formatCode>
                <c:ptCount val="17"/>
                <c:pt idx="0">
                  <c:v>0.35436275756804886</c:v>
                </c:pt>
                <c:pt idx="1">
                  <c:v>0.35436275756804886</c:v>
                </c:pt>
                <c:pt idx="2">
                  <c:v>0.35436275756804886</c:v>
                </c:pt>
                <c:pt idx="3">
                  <c:v>0.35436275756804886</c:v>
                </c:pt>
                <c:pt idx="4">
                  <c:v>0.35436275756804886</c:v>
                </c:pt>
                <c:pt idx="5">
                  <c:v>0.35436275756804886</c:v>
                </c:pt>
                <c:pt idx="6">
                  <c:v>0.35436275756804886</c:v>
                </c:pt>
                <c:pt idx="7">
                  <c:v>0.35436275756804886</c:v>
                </c:pt>
                <c:pt idx="8">
                  <c:v>0.35436275756804886</c:v>
                </c:pt>
                <c:pt idx="9">
                  <c:v>0.35436275756804886</c:v>
                </c:pt>
                <c:pt idx="10">
                  <c:v>0.35436275756804886</c:v>
                </c:pt>
                <c:pt idx="11">
                  <c:v>0.35436275756804886</c:v>
                </c:pt>
                <c:pt idx="12">
                  <c:v>0.35436275756804886</c:v>
                </c:pt>
                <c:pt idx="13">
                  <c:v>0.35436275756804886</c:v>
                </c:pt>
                <c:pt idx="14">
                  <c:v>0.35436275756804886</c:v>
                </c:pt>
                <c:pt idx="15">
                  <c:v>0.35436275756804886</c:v>
                </c:pt>
                <c:pt idx="16">
                  <c:v>0.35436275756804886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E38-43E7-96A4-8F25CA0BBB52}"/>
            </c:ext>
          </c:extLst>
        </c:ser>
        <c:ser>
          <c:idx val="1"/>
          <c:order val="4"/>
          <c:tx>
            <c:v>Eesmärk &lt;60%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'Aruandesse2014-2016'!$A$7:$B$26</c15:sqref>
                  </c15:fullRef>
                </c:ext>
              </c:extLst>
              <c:f>'Aruandesse2014-2016'!$A$7:$B$23</c:f>
              <c:multiLvlStrCache>
                <c:ptCount val="17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'Aruandesse2015-2017'!$H$6:$H$25</c15:sqref>
                  </c15:fullRef>
                </c:ext>
              </c:extLst>
              <c:f>'Aruandesse2015-2017'!$H$6:$H$22</c:f>
              <c:numCache>
                <c:formatCode>0.00%</c:formatCode>
                <c:ptCount val="17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E38-43E7-96A4-8F25CA0BB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0.85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8124855077136589E-2"/>
          <c:y val="0.88352305276908882"/>
          <c:w val="0.96173132708321141"/>
          <c:h val="0.116476947230911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26683102958709E-2"/>
          <c:y val="2.0308014262036336E-2"/>
          <c:w val="0.91989955033073911"/>
          <c:h val="0.4972667150158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'Aruandesse2014-2016'!$E$6</c:f>
              <c:strCache>
                <c:ptCount val="1"/>
                <c:pt idx="0">
                  <c:v>2014-2016
Robson 5 keisrilõigete osakaal</c:v>
                </c:pt>
              </c:strCache>
            </c:strRef>
          </c:tx>
          <c:spPr>
            <a:solidFill>
              <a:srgbClr val="62BB46"/>
            </a:solidFill>
            <a:ln w="1905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52B8-433D-8A01-C97E380B97EE}"/>
              </c:ext>
            </c:extLst>
          </c:dPt>
          <c:dPt>
            <c:idx val="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52B8-433D-8A01-C97E380B97EE}"/>
              </c:ext>
            </c:extLst>
          </c:dPt>
          <c:dPt>
            <c:idx val="16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52B8-433D-8A01-C97E380B97EE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52B8-433D-8A01-C97E380B97EE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52B8-433D-8A01-C97E380B97EE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'Aruandesse2014-2016'!$L$7:$L$26</c:f>
                <c:numCache>
                  <c:formatCode>General</c:formatCode>
                  <c:ptCount val="20"/>
                  <c:pt idx="0">
                    <c:v>2.8146112600536233E-2</c:v>
                  </c:pt>
                  <c:pt idx="1">
                    <c:v>3.0026604434072318E-2</c:v>
                  </c:pt>
                  <c:pt idx="2">
                    <c:v>3.7099721835883226E-2</c:v>
                  </c:pt>
                  <c:pt idx="3">
                    <c:v>1.7935250463821883E-2</c:v>
                  </c:pt>
                  <c:pt idx="4">
                    <c:v>7.3013978494623655E-2</c:v>
                  </c:pt>
                  <c:pt idx="5">
                    <c:v>6.009811320754721E-2</c:v>
                  </c:pt>
                  <c:pt idx="6">
                    <c:v>4.4788470066518815E-2</c:v>
                  </c:pt>
                  <c:pt idx="7">
                    <c:v>0.38732857142857152</c:v>
                  </c:pt>
                  <c:pt idx="8">
                    <c:v>0.11502631578947375</c:v>
                  </c:pt>
                  <c:pt idx="9">
                    <c:v>0.10681012658227848</c:v>
                  </c:pt>
                  <c:pt idx="10">
                    <c:v>0.10850000000000004</c:v>
                  </c:pt>
                  <c:pt idx="11">
                    <c:v>7.4878260869565227E-2</c:v>
                  </c:pt>
                  <c:pt idx="12">
                    <c:v>0.10689999999999988</c:v>
                  </c:pt>
                  <c:pt idx="13">
                    <c:v>9.8696296296296282E-2</c:v>
                  </c:pt>
                  <c:pt idx="14">
                    <c:v>0.16483939393939395</c:v>
                  </c:pt>
                  <c:pt idx="15">
                    <c:v>0.10811758241758246</c:v>
                  </c:pt>
                  <c:pt idx="16">
                    <c:v>3.5933512064343198E-2</c:v>
                  </c:pt>
                  <c:pt idx="17">
                    <c:v>0.10408717948717949</c:v>
                  </c:pt>
                  <c:pt idx="18">
                    <c:v>0.10408717948717949</c:v>
                  </c:pt>
                  <c:pt idx="19">
                    <c:v>2.8315533980582508E-2</c:v>
                  </c:pt>
                </c:numCache>
              </c:numRef>
            </c:plus>
            <c:minus>
              <c:numRef>
                <c:f>'Aruandesse2014-2016'!$K$7:$K$26</c:f>
                <c:numCache>
                  <c:formatCode>General</c:formatCode>
                  <c:ptCount val="20"/>
                  <c:pt idx="0">
                    <c:v>2.7153887399463783E-2</c:v>
                  </c:pt>
                  <c:pt idx="1">
                    <c:v>2.8273395565927645E-2</c:v>
                  </c:pt>
                  <c:pt idx="2">
                    <c:v>3.6400278164116784E-2</c:v>
                  </c:pt>
                  <c:pt idx="3">
                    <c:v>1.7364749536178115E-2</c:v>
                  </c:pt>
                  <c:pt idx="4">
                    <c:v>6.7986021505376359E-2</c:v>
                  </c:pt>
                  <c:pt idx="5">
                    <c:v>5.6201886792452804E-2</c:v>
                  </c:pt>
                  <c:pt idx="6">
                    <c:v>4.2011529933481173E-2</c:v>
                  </c:pt>
                  <c:pt idx="7">
                    <c:v>0.32957142857142852</c:v>
                  </c:pt>
                  <c:pt idx="8">
                    <c:v>0.11817368421052632</c:v>
                  </c:pt>
                  <c:pt idx="9">
                    <c:v>8.4589873417721534E-2</c:v>
                  </c:pt>
                  <c:pt idx="10">
                    <c:v>0.10850000000000004</c:v>
                  </c:pt>
                  <c:pt idx="11">
                    <c:v>7.342173913043476E-2</c:v>
                  </c:pt>
                  <c:pt idx="12">
                    <c:v>0.11549999999999999</c:v>
                  </c:pt>
                  <c:pt idx="13">
                    <c:v>9.6103703703703747E-2</c:v>
                  </c:pt>
                  <c:pt idx="14">
                    <c:v>0.18466060606060608</c:v>
                  </c:pt>
                  <c:pt idx="15">
                    <c:v>0.1025824175824176</c:v>
                  </c:pt>
                  <c:pt idx="16">
                    <c:v>3.5466487935656765E-2</c:v>
                  </c:pt>
                  <c:pt idx="17">
                    <c:v>0.15581282051282053</c:v>
                  </c:pt>
                  <c:pt idx="18">
                    <c:v>0.15581282051282053</c:v>
                  </c:pt>
                  <c:pt idx="19">
                    <c:v>2.7284466019417419E-2</c:v>
                  </c:pt>
                </c:numCache>
              </c:numRef>
            </c:minus>
          </c:errBars>
          <c:cat>
            <c:multiLvlStrRef>
              <c:f>'Aruandesse2014-2016'!$A$7:$B$26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'Aruandesse2014-2016'!$E$7:$E$26</c:f>
              <c:numCache>
                <c:formatCode>0.00%</c:formatCode>
                <c:ptCount val="20"/>
                <c:pt idx="0">
                  <c:v>0.3163538873994638</c:v>
                </c:pt>
                <c:pt idx="1">
                  <c:v>0.24037339556592766</c:v>
                </c:pt>
                <c:pt idx="2">
                  <c:v>0.42420027816411682</c:v>
                </c:pt>
                <c:pt idx="3">
                  <c:v>0.3209647495361781</c:v>
                </c:pt>
                <c:pt idx="4">
                  <c:v>0.34408602150537637</c:v>
                </c:pt>
                <c:pt idx="5">
                  <c:v>0.32830188679245281</c:v>
                </c:pt>
                <c:pt idx="6">
                  <c:v>0.33481152993348118</c:v>
                </c:pt>
                <c:pt idx="7">
                  <c:v>0.42857142857142855</c:v>
                </c:pt>
                <c:pt idx="8">
                  <c:v>0.53947368421052633</c:v>
                </c:pt>
                <c:pt idx="9">
                  <c:v>0.21518987341772153</c:v>
                </c:pt>
                <c:pt idx="10">
                  <c:v>0.5</c:v>
                </c:pt>
                <c:pt idx="11">
                  <c:v>0.45652173913043476</c:v>
                </c:pt>
                <c:pt idx="12">
                  <c:v>0.61250000000000004</c:v>
                </c:pt>
                <c:pt idx="13">
                  <c:v>0.45370370370370372</c:v>
                </c:pt>
                <c:pt idx="14">
                  <c:v>0.60606060606060608</c:v>
                </c:pt>
                <c:pt idx="15">
                  <c:v>0.4175824175824176</c:v>
                </c:pt>
                <c:pt idx="16">
                  <c:v>0.46246648793565681</c:v>
                </c:pt>
                <c:pt idx="17">
                  <c:v>0.82051282051282048</c:v>
                </c:pt>
                <c:pt idx="18">
                  <c:v>0.82051282051282048</c:v>
                </c:pt>
                <c:pt idx="19">
                  <c:v>0.42718446601941745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B8-433D-8A01-C97E380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07383424"/>
        <c:axId val="1707393408"/>
      </c:barChart>
      <c:lineChart>
        <c:grouping val="standard"/>
        <c:varyColors val="0"/>
        <c:ser>
          <c:idx val="3"/>
          <c:order val="1"/>
          <c:tx>
            <c:strRef>
              <c:f>'Aruandesse2013-2015'!$E$63</c:f>
              <c:strCache>
                <c:ptCount val="1"/>
                <c:pt idx="0">
                  <c:v>2013-2015
Robson 5 CSR5(%)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 w="25400">
                <a:noFill/>
              </a:ln>
            </c:spPr>
          </c:marker>
          <c:cat>
            <c:multiLvlStrRef>
              <c:f>'Aruandesse2014-2016'!$A$7:$B$26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'Aruandesse2013-2015'!$E$64:$E$83</c:f>
              <c:numCache>
                <c:formatCode>0%</c:formatCode>
                <c:ptCount val="20"/>
                <c:pt idx="0">
                  <c:v>0.31304347826086959</c:v>
                </c:pt>
                <c:pt idx="1">
                  <c:v>0.25282167042889392</c:v>
                </c:pt>
                <c:pt idx="2">
                  <c:v>0.42634560906515578</c:v>
                </c:pt>
                <c:pt idx="3">
                  <c:v>0.32318233726684431</c:v>
                </c:pt>
                <c:pt idx="4">
                  <c:v>0.39106145251396646</c:v>
                </c:pt>
                <c:pt idx="5">
                  <c:v>0.41735537190082644</c:v>
                </c:pt>
                <c:pt idx="6">
                  <c:v>0.40617577197149646</c:v>
                </c:pt>
                <c:pt idx="7">
                  <c:v>0.7142857142857143</c:v>
                </c:pt>
                <c:pt idx="8">
                  <c:v>0.63380281690140849</c:v>
                </c:pt>
                <c:pt idx="9">
                  <c:v>0.16438356164383561</c:v>
                </c:pt>
                <c:pt idx="10">
                  <c:v>0.54117647058823526</c:v>
                </c:pt>
                <c:pt idx="11">
                  <c:v>0.54143646408839774</c:v>
                </c:pt>
                <c:pt idx="12">
                  <c:v>0.578125</c:v>
                </c:pt>
                <c:pt idx="13">
                  <c:v>0.48305084745762711</c:v>
                </c:pt>
                <c:pt idx="14">
                  <c:v>0.59090909090909094</c:v>
                </c:pt>
                <c:pt idx="15">
                  <c:v>0.58585858585858586</c:v>
                </c:pt>
                <c:pt idx="16">
                  <c:v>0.51752021563342321</c:v>
                </c:pt>
                <c:pt idx="17">
                  <c:v>0.76923076923076927</c:v>
                </c:pt>
                <c:pt idx="18">
                  <c:v>0.76923076923076927</c:v>
                </c:pt>
                <c:pt idx="19">
                  <c:v>0.48971193415637859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B8-433D-8A01-C97E380B97EE}"/>
            </c:ext>
          </c:extLst>
        </c:ser>
        <c:ser>
          <c:idx val="2"/>
          <c:order val="2"/>
          <c:tx>
            <c:v>2014-2016 keskmine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'Aruandesse2014-2016'!$A$7:$B$26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'Aruandesse2014-2016'!$G$7:$G$26</c:f>
              <c:numCache>
                <c:formatCode>0%</c:formatCode>
                <c:ptCount val="20"/>
                <c:pt idx="0">
                  <c:v>0.35436275756804886</c:v>
                </c:pt>
                <c:pt idx="1">
                  <c:v>0.35436275756804886</c:v>
                </c:pt>
                <c:pt idx="2">
                  <c:v>0.35436275756804886</c:v>
                </c:pt>
                <c:pt idx="3">
                  <c:v>0.35436275756804886</c:v>
                </c:pt>
                <c:pt idx="4">
                  <c:v>0.35436275756804886</c:v>
                </c:pt>
                <c:pt idx="5">
                  <c:v>0.35436275756804886</c:v>
                </c:pt>
                <c:pt idx="6">
                  <c:v>0.35436275756804886</c:v>
                </c:pt>
                <c:pt idx="7">
                  <c:v>0.35436275756804886</c:v>
                </c:pt>
                <c:pt idx="8">
                  <c:v>0.35436275756804886</c:v>
                </c:pt>
                <c:pt idx="9">
                  <c:v>0.35436275756804886</c:v>
                </c:pt>
                <c:pt idx="10">
                  <c:v>0.35436275756804886</c:v>
                </c:pt>
                <c:pt idx="11">
                  <c:v>0.35436275756804886</c:v>
                </c:pt>
                <c:pt idx="12">
                  <c:v>0.35436275756804886</c:v>
                </c:pt>
                <c:pt idx="13">
                  <c:v>0.35436275756804886</c:v>
                </c:pt>
                <c:pt idx="14">
                  <c:v>0.35436275756804886</c:v>
                </c:pt>
                <c:pt idx="15">
                  <c:v>0.35436275756804886</c:v>
                </c:pt>
                <c:pt idx="16">
                  <c:v>0.35436275756804886</c:v>
                </c:pt>
                <c:pt idx="17">
                  <c:v>0.35436275756804886</c:v>
                </c:pt>
                <c:pt idx="18">
                  <c:v>0.35436275756804886</c:v>
                </c:pt>
                <c:pt idx="19">
                  <c:v>0.35436275756804886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2B8-433D-8A01-C97E380B97EE}"/>
            </c:ext>
          </c:extLst>
        </c:ser>
        <c:ser>
          <c:idx val="4"/>
          <c:order val="3"/>
          <c:tx>
            <c:v>2013-2015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'Aruandesse2014-2016'!$A$7:$B$26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'Aruandesse2013-2015'!$G$64:$G$83</c:f>
              <c:numCache>
                <c:formatCode>0%</c:formatCode>
                <c:ptCount val="20"/>
                <c:pt idx="0">
                  <c:v>0.37584591358667363</c:v>
                </c:pt>
                <c:pt idx="1">
                  <c:v>0.37584591358667363</c:v>
                </c:pt>
                <c:pt idx="2">
                  <c:v>0.37584591358667363</c:v>
                </c:pt>
                <c:pt idx="3">
                  <c:v>0.37584591358667363</c:v>
                </c:pt>
                <c:pt idx="4">
                  <c:v>0.37584591358667363</c:v>
                </c:pt>
                <c:pt idx="5">
                  <c:v>0.37584591358667363</c:v>
                </c:pt>
                <c:pt idx="6">
                  <c:v>0.37584591358667363</c:v>
                </c:pt>
                <c:pt idx="7">
                  <c:v>0.37584591358667363</c:v>
                </c:pt>
                <c:pt idx="8">
                  <c:v>0.37584591358667363</c:v>
                </c:pt>
                <c:pt idx="9">
                  <c:v>0.37584591358667363</c:v>
                </c:pt>
                <c:pt idx="10">
                  <c:v>0.37584591358667363</c:v>
                </c:pt>
                <c:pt idx="11">
                  <c:v>0.37584591358667363</c:v>
                </c:pt>
                <c:pt idx="12">
                  <c:v>0.37584591358667363</c:v>
                </c:pt>
                <c:pt idx="13">
                  <c:v>0.37584591358667363</c:v>
                </c:pt>
                <c:pt idx="14">
                  <c:v>0.37584591358667363</c:v>
                </c:pt>
                <c:pt idx="15">
                  <c:v>0.37584591358667363</c:v>
                </c:pt>
                <c:pt idx="16">
                  <c:v>0.37584591358667363</c:v>
                </c:pt>
                <c:pt idx="17">
                  <c:v>0.37584591358667363</c:v>
                </c:pt>
                <c:pt idx="18">
                  <c:v>0.37584591358667363</c:v>
                </c:pt>
                <c:pt idx="19">
                  <c:v>0.37584591358667363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B8-433D-8A01-C97E380B97EE}"/>
            </c:ext>
          </c:extLst>
        </c:ser>
        <c:ser>
          <c:idx val="1"/>
          <c:order val="4"/>
          <c:tx>
            <c:v>Eesmärk &lt;50-60%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'Aruandesse2014-2016'!$A$7:$B$26</c:f>
              <c:multiLvlStrCache>
                <c:ptCount val="20"/>
                <c:lvl>
                  <c:pt idx="0">
                    <c:v>Ida-Tallinna Keskhaigla Naistekliinik</c:v>
                  </c:pt>
                  <c:pt idx="1">
                    <c:v>Lääne-Tallinna Keskhaigla Naistekliinik</c:v>
                  </c:pt>
                  <c:pt idx="2">
                    <c:v>Tartu Ülikooli Kliinikumi Naistekliinik</c:v>
                  </c:pt>
                  <c:pt idx="3">
                    <c:v>piirkH</c:v>
                  </c:pt>
                  <c:pt idx="4">
                    <c:v>Ida-Viru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Valga Haigla</c:v>
                  </c:pt>
                  <c:pt idx="15">
                    <c:v>Viljandi Haigla</c:v>
                  </c:pt>
                  <c:pt idx="16">
                    <c:v>üldH</c:v>
                  </c:pt>
                  <c:pt idx="17">
                    <c:v>Elite Kliinik</c:v>
                  </c:pt>
                  <c:pt idx="18">
                    <c:v>eraH</c:v>
                  </c:pt>
                  <c:pt idx="19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19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'Aruandesse2014-2016'!$H$7:$H$26</c:f>
              <c:numCache>
                <c:formatCode>0.00%</c:formatCode>
                <c:ptCount val="2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B8-433D-8A01-C97E380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7383424"/>
        <c:axId val="1707393408"/>
      </c:lineChart>
      <c:catAx>
        <c:axId val="17073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93408"/>
        <c:crossesAt val="0"/>
        <c:auto val="1"/>
        <c:lblAlgn val="ctr"/>
        <c:lblOffset val="100"/>
        <c:noMultiLvlLbl val="0"/>
      </c:catAx>
      <c:valAx>
        <c:axId val="1707393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7073834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5016852349435924E-2"/>
          <c:y val="0.92883512916148636"/>
          <c:w val="0.92206695396521787"/>
          <c:h val="7.116487083851361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'Aruandesse2013-2015'!$E$6</c:f>
              <c:strCache>
                <c:ptCount val="1"/>
                <c:pt idx="0">
                  <c:v>Robson 5 CSR5(%)</c:v>
                </c:pt>
              </c:strCache>
            </c:strRef>
          </c:tx>
          <c:spPr>
            <a:solidFill>
              <a:srgbClr val="5B9BD5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E8E-4B9B-9363-31312C531E8E}"/>
              </c:ext>
            </c:extLst>
          </c:dPt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2-0784-40A0-991D-3D3B3E2C631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E8E-4B9B-9363-31312C531E8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784-40A0-991D-3D3B3E2C6312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B736-436E-A278-1C6BAFC42B9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784-40A0-991D-3D3B3E2C6312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A-D8B2-4E09-BA03-E525B3B830AC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0784-40A0-991D-3D3B3E2C6312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AAE-4547-B3B9-5AA6719EAB2D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'Aruandesse2013-2015'!$K$7:$K$27</c:f>
                <c:numCache>
                  <c:formatCode>General</c:formatCode>
                  <c:ptCount val="21"/>
                  <c:pt idx="0">
                    <c:v>2.9256521739130403E-2</c:v>
                  </c:pt>
                  <c:pt idx="1">
                    <c:v>2.9978329571106077E-2</c:v>
                  </c:pt>
                  <c:pt idx="2">
                    <c:v>3.7454390934844262E-2</c:v>
                  </c:pt>
                  <c:pt idx="3">
                    <c:v>1.8217662733155671E-2</c:v>
                  </c:pt>
                  <c:pt idx="4">
                    <c:v>7.5638547486033547E-2</c:v>
                  </c:pt>
                  <c:pt idx="5">
                    <c:v>6.4844628099173518E-2</c:v>
                  </c:pt>
                  <c:pt idx="6">
                    <c:v>4.8624228028503524E-2</c:v>
                  </c:pt>
                  <c:pt idx="7">
                    <c:v>0.24901428571428563</c:v>
                  </c:pt>
                  <c:pt idx="8">
                    <c:v>0.1111971830985915</c:v>
                  </c:pt>
                  <c:pt idx="9">
                    <c:v>0.10511643835616441</c:v>
                  </c:pt>
                  <c:pt idx="10">
                    <c:v>0.10862352941176479</c:v>
                  </c:pt>
                  <c:pt idx="11">
                    <c:v>7.4163535911602296E-2</c:v>
                  </c:pt>
                  <c:pt idx="12">
                    <c:v>0.122475</c:v>
                  </c:pt>
                  <c:pt idx="13">
                    <c:v>9.384915254237286E-2</c:v>
                  </c:pt>
                  <c:pt idx="14">
                    <c:v>0.14569090909090898</c:v>
                  </c:pt>
                  <c:pt idx="15">
                    <c:v>9.8141414141414196E-2</c:v>
                  </c:pt>
                  <c:pt idx="16">
                    <c:v>3.6479784366576729E-2</c:v>
                  </c:pt>
                  <c:pt idx="17">
                    <c:v>0.10546923076923076</c:v>
                  </c:pt>
                  <c:pt idx="18">
                    <c:v>0.26933846153846153</c:v>
                  </c:pt>
                  <c:pt idx="19">
                    <c:v>0.10382307692307691</c:v>
                  </c:pt>
                  <c:pt idx="20">
                    <c:v>2.8371986970683993E-2</c:v>
                  </c:pt>
                </c:numCache>
              </c:numRef>
            </c:plus>
            <c:minus>
              <c:numRef>
                <c:f>'Aruandesse2013-2015'!$J$7:$J$27</c:f>
                <c:numCache>
                  <c:formatCode>General</c:formatCode>
                  <c:ptCount val="21"/>
                  <c:pt idx="0">
                    <c:v>2.8143478260869603E-2</c:v>
                  </c:pt>
                  <c:pt idx="1">
                    <c:v>2.8321670428893914E-2</c:v>
                  </c:pt>
                  <c:pt idx="2">
                    <c:v>3.6845609065155771E-2</c:v>
                  </c:pt>
                  <c:pt idx="3">
                    <c:v>1.7882337266844295E-2</c:v>
                  </c:pt>
                  <c:pt idx="4">
                    <c:v>7.1961452513966462E-2</c:v>
                  </c:pt>
                  <c:pt idx="5">
                    <c:v>6.2855371900826407E-2</c:v>
                  </c:pt>
                  <c:pt idx="6">
                    <c:v>4.7275771971496461E-2</c:v>
                  </c:pt>
                  <c:pt idx="7">
                    <c:v>0.42388571428571431</c:v>
                  </c:pt>
                  <c:pt idx="8">
                    <c:v>0.12280281690140848</c:v>
                  </c:pt>
                  <c:pt idx="9">
                    <c:v>7.6483561643835615E-2</c:v>
                  </c:pt>
                  <c:pt idx="10">
                    <c:v>0.11157647058823528</c:v>
                  </c:pt>
                  <c:pt idx="11">
                    <c:v>7.5536464088397703E-2</c:v>
                  </c:pt>
                  <c:pt idx="12">
                    <c:v>0.12992500000000001</c:v>
                  </c:pt>
                  <c:pt idx="13">
                    <c:v>9.2950847457627106E-2</c:v>
                  </c:pt>
                  <c:pt idx="14">
                    <c:v>0.15840909090909094</c:v>
                  </c:pt>
                  <c:pt idx="15">
                    <c:v>0.10345858585858586</c:v>
                  </c:pt>
                  <c:pt idx="16">
                    <c:v>3.6620215633423159E-2</c:v>
                  </c:pt>
                  <c:pt idx="17">
                    <c:v>0.13763076923076933</c:v>
                  </c:pt>
                  <c:pt idx="18">
                    <c:v>0.28716153846153847</c:v>
                  </c:pt>
                  <c:pt idx="19">
                    <c:v>0.12497692307692299</c:v>
                  </c:pt>
                  <c:pt idx="20">
                    <c:v>2.8328013029315979E-2</c:v>
                  </c:pt>
                </c:numCache>
              </c:numRef>
            </c:minus>
          </c:errBars>
          <c:cat>
            <c:multiLvlStrRef>
              <c:f>'Aruandesse2013-2015'!$A$7:$B$27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'Aruandesse2013-2015'!$E$7:$E$27</c:f>
              <c:numCache>
                <c:formatCode>0%</c:formatCode>
                <c:ptCount val="21"/>
                <c:pt idx="0">
                  <c:v>0.31304347826086959</c:v>
                </c:pt>
                <c:pt idx="1">
                  <c:v>0.25282167042889392</c:v>
                </c:pt>
                <c:pt idx="2">
                  <c:v>0.42634560906515578</c:v>
                </c:pt>
                <c:pt idx="3">
                  <c:v>0.32318233726684431</c:v>
                </c:pt>
                <c:pt idx="4">
                  <c:v>0.39106145251396646</c:v>
                </c:pt>
                <c:pt idx="5">
                  <c:v>0.41735537190082644</c:v>
                </c:pt>
                <c:pt idx="6">
                  <c:v>0.40617577197149646</c:v>
                </c:pt>
                <c:pt idx="7">
                  <c:v>0.7142857142857143</c:v>
                </c:pt>
                <c:pt idx="8">
                  <c:v>0.63380281690140849</c:v>
                </c:pt>
                <c:pt idx="9">
                  <c:v>0.16438356164383561</c:v>
                </c:pt>
                <c:pt idx="10">
                  <c:v>0.54117647058823526</c:v>
                </c:pt>
                <c:pt idx="11">
                  <c:v>0.54143646408839774</c:v>
                </c:pt>
                <c:pt idx="12">
                  <c:v>0.578125</c:v>
                </c:pt>
                <c:pt idx="13">
                  <c:v>0.48305084745762711</c:v>
                </c:pt>
                <c:pt idx="14">
                  <c:v>0.59090909090909094</c:v>
                </c:pt>
                <c:pt idx="15">
                  <c:v>0.58585858585858586</c:v>
                </c:pt>
                <c:pt idx="16">
                  <c:v>0.51752021563342321</c:v>
                </c:pt>
                <c:pt idx="17">
                  <c:v>0.76923076923076927</c:v>
                </c:pt>
                <c:pt idx="18">
                  <c:v>0.53846153846153844</c:v>
                </c:pt>
                <c:pt idx="19">
                  <c:v>0.72307692307692306</c:v>
                </c:pt>
                <c:pt idx="20">
                  <c:v>0.49022801302931596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B2-4E09-BA03-E525B3B8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1235344"/>
        <c:axId val="191235904"/>
      </c:barChart>
      <c:lineChart>
        <c:grouping val="standard"/>
        <c:varyColors val="0"/>
        <c:ser>
          <c:idx val="0"/>
          <c:order val="1"/>
          <c:tx>
            <c:v>Eesmärk ≤50-60%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'Aruandesse2013-2015'!$A$7:$B$27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Erahaiglad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'Aruandesse2013-2015'!$G$7:$G$27</c:f>
              <c:numCache>
                <c:formatCode>0.00%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B2-4E09-BA03-E525B3B83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35344"/>
        <c:axId val="191235904"/>
      </c:lineChart>
      <c:catAx>
        <c:axId val="19123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5904"/>
        <c:crosses val="autoZero"/>
        <c:auto val="1"/>
        <c:lblAlgn val="ctr"/>
        <c:lblOffset val="100"/>
        <c:noMultiLvlLbl val="0"/>
      </c:catAx>
      <c:valAx>
        <c:axId val="19123590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534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11352611896964207"/>
          <c:y val="0.90190615062006141"/>
          <c:w val="0.74658173346309242"/>
          <c:h val="7.9680780643160351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003827811992483E-2"/>
          <c:y val="3.9961554101511962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'Aruandesse2013-2015'!$E$37</c:f>
              <c:strCache>
                <c:ptCount val="1"/>
                <c:pt idx="0">
                  <c:v>Robson 5 CSR5(%)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794-4212-8EAB-3CA3C03CBC81}"/>
              </c:ext>
            </c:extLst>
          </c:dPt>
          <c:dPt>
            <c:idx val="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3942-4CBF-83F6-153C256197BA}"/>
              </c:ext>
            </c:extLst>
          </c:dPt>
          <c:dPt>
            <c:idx val="16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C-3942-4CBF-83F6-153C256197BA}"/>
              </c:ext>
            </c:extLst>
          </c:dPt>
          <c:dPt>
            <c:idx val="19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942-4CBF-83F6-153C256197BA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8CC2-484F-9314-AC5A6FD052CC}"/>
              </c:ext>
            </c:extLst>
          </c:dPt>
          <c:errBars>
            <c:errBarType val="both"/>
            <c:errValType val="cust"/>
            <c:noEndCap val="0"/>
            <c:plus>
              <c:numRef>
                <c:f>'Aruandesse2013-2015'!$K$38:$K$58</c:f>
                <c:numCache>
                  <c:formatCode>General</c:formatCode>
                  <c:ptCount val="21"/>
                  <c:pt idx="0">
                    <c:v>3.5064824120603022E-2</c:v>
                  </c:pt>
                  <c:pt idx="1">
                    <c:v>3.6803092783505187E-2</c:v>
                  </c:pt>
                  <c:pt idx="2">
                    <c:v>4.2229927007299328E-2</c:v>
                  </c:pt>
                  <c:pt idx="3">
                    <c:v>2.182624814631734E-2</c:v>
                  </c:pt>
                  <c:pt idx="4">
                    <c:v>8.7930693069306898E-2</c:v>
                  </c:pt>
                  <c:pt idx="5">
                    <c:v>7.3884269662921276E-2</c:v>
                  </c:pt>
                  <c:pt idx="6">
                    <c:v>5.7496774193548483E-2</c:v>
                  </c:pt>
                  <c:pt idx="7">
                    <c:v>0.24901428571428563</c:v>
                  </c:pt>
                  <c:pt idx="8">
                    <c:v>0.10859230769230777</c:v>
                  </c:pt>
                  <c:pt idx="9">
                    <c:v>0.14380204081632653</c:v>
                  </c:pt>
                  <c:pt idx="10">
                    <c:v>0.11016301369863013</c:v>
                  </c:pt>
                  <c:pt idx="11">
                    <c:v>7.4500000000000122E-2</c:v>
                  </c:pt>
                  <c:pt idx="12">
                    <c:v>0.11370000000000002</c:v>
                  </c:pt>
                  <c:pt idx="13">
                    <c:v>9.8867346938775524E-2</c:v>
                  </c:pt>
                  <c:pt idx="14">
                    <c:v>0.12779411764705884</c:v>
                  </c:pt>
                  <c:pt idx="15">
                    <c:v>9.4650617283950633E-2</c:v>
                  </c:pt>
                  <c:pt idx="16">
                    <c:v>3.8483919597989913E-2</c:v>
                  </c:pt>
                  <c:pt idx="17">
                    <c:v>6.560909090909095E-2</c:v>
                  </c:pt>
                  <c:pt idx="18">
                    <c:v>0.26933846153846153</c:v>
                  </c:pt>
                  <c:pt idx="19">
                    <c:v>8.7938596491228038E-2</c:v>
                  </c:pt>
                  <c:pt idx="20">
                    <c:v>3.2676923076923048E-2</c:v>
                  </c:pt>
                </c:numCache>
              </c:numRef>
            </c:plus>
            <c:minus>
              <c:numRef>
                <c:f>'Aruandesse2013-2015'!$J$38:$J$58</c:f>
                <c:numCache>
                  <c:formatCode>General</c:formatCode>
                  <c:ptCount val="21"/>
                  <c:pt idx="0">
                    <c:v>3.433517587939694E-2</c:v>
                  </c:pt>
                  <c:pt idx="1">
                    <c:v>3.5296907216494811E-2</c:v>
                  </c:pt>
                  <c:pt idx="2">
                    <c:v>4.2770072992700747E-2</c:v>
                  </c:pt>
                  <c:pt idx="3">
                    <c:v>2.1573751853682654E-2</c:v>
                  </c:pt>
                  <c:pt idx="4">
                    <c:v>9.966930693069298E-2</c:v>
                  </c:pt>
                  <c:pt idx="5">
                    <c:v>7.6215730337078735E-2</c:v>
                  </c:pt>
                  <c:pt idx="6">
                    <c:v>5.9903225806451688E-2</c:v>
                  </c:pt>
                  <c:pt idx="7">
                    <c:v>0.42388571428571431</c:v>
                  </c:pt>
                  <c:pt idx="8">
                    <c:v>0.12680769230769229</c:v>
                  </c:pt>
                  <c:pt idx="9">
                    <c:v>0.11149795918367347</c:v>
                  </c:pt>
                  <c:pt idx="10">
                    <c:v>0.12103698630136983</c:v>
                  </c:pt>
                  <c:pt idx="11">
                    <c:v>8.3199999999999941E-2</c:v>
                  </c:pt>
                  <c:pt idx="12">
                    <c:v>0.14339999999999997</c:v>
                  </c:pt>
                  <c:pt idx="13">
                    <c:v>0.10393265306122446</c:v>
                  </c:pt>
                  <c:pt idx="14">
                    <c:v>0.17640588235294119</c:v>
                  </c:pt>
                  <c:pt idx="15">
                    <c:v>0.11104938271604936</c:v>
                  </c:pt>
                  <c:pt idx="16">
                    <c:v>3.9916080402010112E-2</c:v>
                  </c:pt>
                  <c:pt idx="17">
                    <c:v>0.12579090909090906</c:v>
                  </c:pt>
                  <c:pt idx="18">
                    <c:v>0.28716153846153847</c:v>
                  </c:pt>
                  <c:pt idx="19">
                    <c:v>0.12366140350877186</c:v>
                  </c:pt>
                  <c:pt idx="20">
                    <c:v>3.3723076923076856E-2</c:v>
                  </c:pt>
                </c:numCache>
              </c:numRef>
            </c:minus>
          </c:errBars>
          <c:cat>
            <c:multiLvlStrRef>
              <c:f>'Aruandesse2013-2015'!$A$38:$B$57</c:f>
              <c:multiLvlStrCache>
                <c:ptCount val="20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Eahaiglad</c:v>
                  </c:pt>
                </c:lvl>
              </c:multiLvlStrCache>
            </c:multiLvlStrRef>
          </c:cat>
          <c:val>
            <c:numRef>
              <c:f>'Aruandesse2013-2015'!$E$38:$E$58</c:f>
              <c:numCache>
                <c:formatCode>0.00%</c:formatCode>
                <c:ptCount val="21"/>
                <c:pt idx="0">
                  <c:v>0.40703517587939697</c:v>
                </c:pt>
                <c:pt idx="1">
                  <c:v>0.32989690721649484</c:v>
                </c:pt>
                <c:pt idx="2">
                  <c:v>0.5492700729927007</c:v>
                </c:pt>
                <c:pt idx="3">
                  <c:v>0.41967375185368266</c:v>
                </c:pt>
                <c:pt idx="4">
                  <c:v>0.69306930693069302</c:v>
                </c:pt>
                <c:pt idx="5">
                  <c:v>0.56741573033707871</c:v>
                </c:pt>
                <c:pt idx="6">
                  <c:v>0.61290322580645162</c:v>
                </c:pt>
                <c:pt idx="7">
                  <c:v>0.7142857142857143</c:v>
                </c:pt>
                <c:pt idx="8">
                  <c:v>0.69230769230769229</c:v>
                </c:pt>
                <c:pt idx="9">
                  <c:v>0.24489795918367346</c:v>
                </c:pt>
                <c:pt idx="10">
                  <c:v>0.63013698630136983</c:v>
                </c:pt>
                <c:pt idx="11">
                  <c:v>0.7</c:v>
                </c:pt>
                <c:pt idx="12">
                  <c:v>0.74</c:v>
                </c:pt>
                <c:pt idx="13">
                  <c:v>0.58163265306122447</c:v>
                </c:pt>
                <c:pt idx="14">
                  <c:v>0.76470588235294112</c:v>
                </c:pt>
                <c:pt idx="15">
                  <c:v>0.71604938271604934</c:v>
                </c:pt>
                <c:pt idx="16">
                  <c:v>0.64321608040201006</c:v>
                </c:pt>
                <c:pt idx="17">
                  <c:v>0.90909090909090906</c:v>
                </c:pt>
                <c:pt idx="18">
                  <c:v>0.53846153846153844</c:v>
                </c:pt>
                <c:pt idx="19">
                  <c:v>0.82456140350877194</c:v>
                </c:pt>
                <c:pt idx="20">
                  <c:v>0.63942307692307687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42-4CBF-83F6-153C256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1239264"/>
        <c:axId val="191239824"/>
      </c:barChart>
      <c:lineChart>
        <c:grouping val="standard"/>
        <c:varyColors val="0"/>
        <c:ser>
          <c:idx val="0"/>
          <c:order val="1"/>
          <c:tx>
            <c:v>Eesmärk ≤50-60%</c:v>
          </c:tx>
          <c:spPr>
            <a:ln w="31750">
              <a:solidFill>
                <a:srgbClr val="5B9BD5"/>
              </a:solidFill>
            </a:ln>
          </c:spPr>
          <c:marker>
            <c:symbol val="none"/>
          </c:marker>
          <c:cat>
            <c:multiLvlStrRef>
              <c:f>'Aruandesse2013-2015'!$A$38:$B$58</c:f>
              <c:multiLvlStrCache>
                <c:ptCount val="21"/>
                <c:lvl>
                  <c:pt idx="0">
                    <c:v>ITK</c:v>
                  </c:pt>
                  <c:pt idx="1">
                    <c:v>LTKH</c:v>
                  </c:pt>
                  <c:pt idx="2">
                    <c:v>TÜK</c:v>
                  </c:pt>
                  <c:pt idx="3">
                    <c:v>piirkH</c:v>
                  </c:pt>
                  <c:pt idx="4">
                    <c:v>IVKH</c:v>
                  </c:pt>
                  <c:pt idx="5">
                    <c:v>PH</c:v>
                  </c:pt>
                  <c:pt idx="6">
                    <c:v>keskH</c:v>
                  </c:pt>
                  <c:pt idx="7">
                    <c:v>Hiiumaa</c:v>
                  </c:pt>
                  <c:pt idx="8">
                    <c:v>Järva</c:v>
                  </c:pt>
                  <c:pt idx="9">
                    <c:v>Kures</c:v>
                  </c:pt>
                  <c:pt idx="10">
                    <c:v>Lõuna</c:v>
                  </c:pt>
                  <c:pt idx="11">
                    <c:v>Narva</c:v>
                  </c:pt>
                  <c:pt idx="12">
                    <c:v>Põlva</c:v>
                  </c:pt>
                  <c:pt idx="13">
                    <c:v>Rakvere</c:v>
                  </c:pt>
                  <c:pt idx="14">
                    <c:v>Valga</c:v>
                  </c:pt>
                  <c:pt idx="15">
                    <c:v>Vilj</c:v>
                  </c:pt>
                  <c:pt idx="16">
                    <c:v>üldH</c:v>
                  </c:pt>
                  <c:pt idx="17">
                    <c:v>Elite</c:v>
                  </c:pt>
                  <c:pt idx="18">
                    <c:v>Fertilitas</c:v>
                  </c:pt>
                  <c:pt idx="19">
                    <c:v>eraH</c:v>
                  </c:pt>
                  <c:pt idx="20">
                    <c:v>keskH+üldH+eraH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7">
                    <c:v>Üldhaiglad</c:v>
                  </c:pt>
                  <c:pt idx="17">
                    <c:v>Eahaiglad</c:v>
                  </c:pt>
                  <c:pt idx="20">
                    <c:v>Keskhaiglad+
Üldhaiglad+
Erahaiglad</c:v>
                  </c:pt>
                </c:lvl>
              </c:multiLvlStrCache>
            </c:multiLvlStrRef>
          </c:cat>
          <c:val>
            <c:numRef>
              <c:f>'Aruandesse2013-2015'!$G$37:$G$57</c:f>
              <c:numCache>
                <c:formatCode>0.00%</c:formatCode>
                <c:ptCount val="21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942-4CBF-83F6-153C2561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39264"/>
        <c:axId val="191239824"/>
      </c:lineChart>
      <c:catAx>
        <c:axId val="1912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9824"/>
        <c:crosses val="autoZero"/>
        <c:auto val="1"/>
        <c:lblAlgn val="ctr"/>
        <c:lblOffset val="100"/>
        <c:noMultiLvlLbl val="0"/>
      </c:catAx>
      <c:valAx>
        <c:axId val="19123982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9123926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8.0094504072013697E-2"/>
          <c:y val="0.91364424328848659"/>
          <c:w val="0.80832395950506186"/>
          <c:h val="6.632690598714530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586740</xdr:colOff>
      <xdr:row>26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5463540" cy="47148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4:Plaaniliste keisrilõigete osamäär korduvsünnitajatel ajalise üksiksünnituse korral, kellel vähemalt üks sünnitus on lõppenud keisrilõike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teel (Robson 5)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korduvsünnitajatel ajalise üksiksünnituse korral, kellel vähemalt üks sünnitus on lõppenud keisrilõike teel (Robson 5)</a:t>
          </a:r>
        </a:p>
        <a:p>
          <a:pPr algn="l"/>
          <a:endParaRPr lang="et-EE" sz="1200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01.01.2015-31.12.2017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 1 või rohkem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sünnituse hetkel (p.26)= &gt;=37 rasedusnädalat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-sündis üks laps (täidetud p36.1)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 keisrilõige (täidetud 25.1)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ülal kirjeldatud rühmas, kes sünnitasid vaginaalselt (täidetud p.28.1;28.2 või 28.3) või sünnitus toimus plaanilise keisrilõike teel (täidetud p.28.4)</a:t>
          </a:r>
        </a:p>
        <a:p>
          <a:pPr algn="just">
            <a:spcAft>
              <a:spcPts val="0"/>
            </a:spcAft>
            <a:tabLst>
              <a:tab pos="5220970" algn="l"/>
            </a:tabLst>
          </a:pP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Eesmärk:</a:t>
          </a:r>
          <a:r>
            <a:rPr lang="et-EE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plaaniliste keisrilõigete osamäär kuni 60% (hea perinataalse tulemuse korral).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Plaaniliste keisrilõigete osamäär korduvsünnitajatel (üksiksünnitus, loote peaseis ja ajaline sünnitus), kellel on vähemalt üks eelnev sünnitus lõppenud keisrilõike teel.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t-EE" sz="1100" baseline="0"/>
        </a:p>
        <a:p>
          <a:pPr algn="l"/>
          <a:r>
            <a:rPr lang="et-EE" sz="1100"/>
            <a:t>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2</xdr:row>
      <xdr:rowOff>200024</xdr:rowOff>
    </xdr:from>
    <xdr:to>
      <xdr:col>19</xdr:col>
      <xdr:colOff>381001</xdr:colOff>
      <xdr:row>29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5FEE26-55B6-459F-B1E3-F386C843EB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582930</xdr:colOff>
      <xdr:row>27</xdr:row>
      <xdr:rowOff>161925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F9954D-37C9-4982-85C1-A3AE6DB5FEE1}"/>
            </a:ext>
          </a:extLst>
        </xdr:cNvPr>
        <xdr:cNvSpPr/>
      </xdr:nvSpPr>
      <xdr:spPr>
        <a:xfrm>
          <a:off x="0" y="0"/>
          <a:ext cx="5463540" cy="486918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Sünnitusabi 4: Keisrilõigete osamäär korduvsünnitajatel ajalise üksiksünnituse korral, kellel vähemalt üks sünnitus on lõppenud keisrilõike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teel (Robson 5)</a:t>
          </a:r>
        </a:p>
        <a:p>
          <a:pPr algn="l"/>
          <a:endParaRPr lang="et-EE" sz="1200" b="1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Keisrilõigete osamäär korduvsünnitajatel ajalise üksiksünnituse korral, kellel vähemalt üks sünnitus on lõppenud keisrilõike teel (Robson 5)</a:t>
          </a:r>
        </a:p>
        <a:p>
          <a:pPr algn="l"/>
          <a:endParaRPr lang="et-EE" sz="1200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Periood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: 01.01.2014-31.12.2016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Tingimused EMSR sünnikaardil: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-varasemad sünnitused (p.16)= 1 või rohkem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-raseduskestus sünnituse hetkel (p.26)= &gt;=37 rasedusnädalat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-sündis üks laps (täidetud p36.1)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-varasem keisrilõige (täidetud 25.1)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Kõik sünnitused ülal kirjeldatud rühmas, kes sünnitasid vaginaalselt (täidetud p.28.1;28.2 või 28.3) või sünnitus toimus plaanilise keisrilõike teel (täidetud p.28.4)</a:t>
          </a:r>
        </a:p>
        <a:p>
          <a:pPr algn="just">
            <a:spcAft>
              <a:spcPts val="0"/>
            </a:spcAft>
            <a:tabLst>
              <a:tab pos="5220970" algn="l"/>
            </a:tabLst>
          </a:pP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Eesmärk:</a:t>
          </a:r>
          <a:r>
            <a:rPr lang="et-EE" sz="1200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t-EE" sz="1200" b="1">
              <a:effectLst/>
              <a:latin typeface="Times New Roman" panose="02020603050405020304" pitchFamily="18" charset="0"/>
              <a:ea typeface="Times New Roman" panose="02020603050405020304" pitchFamily="18" charset="0"/>
            </a:rPr>
            <a:t>plaaniliste keisrilõigete osamäär kuni 50-60% (hea perinataalse tulemuse korral).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Plaaniliste keisrilõigete osamäär korduvsünnitajatel (üksiksünnitus, loote peaseis ja ajaline sünnitus), kellel on vähemalt üks eelnev sünnitus lõppenud keisrilõike teel.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"Aruandesse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on aruandes oleva indikaatori joonis koos andmetega.</a:t>
          </a:r>
        </a:p>
        <a:p>
          <a:pPr algn="l"/>
          <a:endParaRPr lang="et-EE" sz="1100" baseline="0"/>
        </a:p>
        <a:p>
          <a:pPr algn="l"/>
          <a:r>
            <a:rPr lang="et-EE" sz="1100"/>
            <a:t> 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</xdr:row>
      <xdr:rowOff>76200</xdr:rowOff>
    </xdr:from>
    <xdr:to>
      <xdr:col>16</xdr:col>
      <xdr:colOff>533401</xdr:colOff>
      <xdr:row>27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2E8FF6-5612-4B03-9AFA-87CCE1066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5</xdr:row>
      <xdr:rowOff>9524</xdr:rowOff>
    </xdr:from>
    <xdr:to>
      <xdr:col>14</xdr:col>
      <xdr:colOff>257174</xdr:colOff>
      <xdr:row>27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33</xdr:row>
      <xdr:rowOff>171450</xdr:rowOff>
    </xdr:from>
    <xdr:to>
      <xdr:col>13</xdr:col>
      <xdr:colOff>876300</xdr:colOff>
      <xdr:row>59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H32" sqref="H3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F5" sqref="F5"/>
    </sheetView>
  </sheetViews>
  <sheetFormatPr defaultRowHeight="15" x14ac:dyDescent="0.25"/>
  <cols>
    <col min="1" max="1" width="21.7109375" customWidth="1"/>
    <col min="2" max="2" width="36.85546875" customWidth="1"/>
    <col min="3" max="3" width="11" bestFit="1" customWidth="1"/>
    <col min="4" max="4" width="17.85546875" bestFit="1" customWidth="1"/>
    <col min="5" max="5" width="16.85546875" bestFit="1" customWidth="1"/>
    <col min="6" max="6" width="15.42578125" bestFit="1" customWidth="1"/>
    <col min="7" max="12" width="9.140625" style="39"/>
    <col min="13" max="14" width="9.140625" style="54"/>
  </cols>
  <sheetData>
    <row r="1" spans="1:12" x14ac:dyDescent="0.25">
      <c r="A1" s="4" t="s">
        <v>127</v>
      </c>
      <c r="B1" s="2"/>
      <c r="C1" s="2"/>
      <c r="D1" s="2"/>
      <c r="E1" s="3"/>
    </row>
    <row r="2" spans="1:12" x14ac:dyDescent="0.25">
      <c r="A2" s="4" t="s">
        <v>126</v>
      </c>
      <c r="B2" s="5"/>
      <c r="C2" s="5"/>
      <c r="D2" s="5"/>
    </row>
    <row r="3" spans="1:12" ht="15.75" customHeight="1" x14ac:dyDescent="0.25">
      <c r="A3" s="7" t="s">
        <v>3</v>
      </c>
      <c r="B3" s="5"/>
      <c r="C3" s="5"/>
      <c r="D3" s="5"/>
    </row>
    <row r="4" spans="1:12" x14ac:dyDescent="0.25">
      <c r="A4" s="7"/>
      <c r="B4" s="5"/>
      <c r="C4" s="5"/>
      <c r="D4" s="5"/>
    </row>
    <row r="5" spans="1:12" ht="75" x14ac:dyDescent="0.25">
      <c r="A5" s="16" t="s">
        <v>7</v>
      </c>
      <c r="B5" s="16" t="s">
        <v>4</v>
      </c>
      <c r="C5" s="17" t="s">
        <v>129</v>
      </c>
      <c r="D5" s="17" t="s">
        <v>132</v>
      </c>
      <c r="E5" s="17" t="s">
        <v>131</v>
      </c>
      <c r="F5" s="9" t="s">
        <v>130</v>
      </c>
      <c r="I5" s="52" t="s">
        <v>68</v>
      </c>
      <c r="J5" s="52" t="s">
        <v>69</v>
      </c>
      <c r="K5" s="52" t="s">
        <v>70</v>
      </c>
      <c r="L5" s="52" t="s">
        <v>71</v>
      </c>
    </row>
    <row r="6" spans="1:12" x14ac:dyDescent="0.25">
      <c r="A6" s="62" t="s">
        <v>8</v>
      </c>
      <c r="B6" s="11" t="s">
        <v>104</v>
      </c>
      <c r="C6" s="12">
        <v>1145</v>
      </c>
      <c r="D6" s="12">
        <v>340</v>
      </c>
      <c r="E6" s="59">
        <f>D6/C6</f>
        <v>0.29694323144104806</v>
      </c>
      <c r="F6" s="50" t="str">
        <f>ROUND(I6*100,2)&amp;-ROUND(J6*100,2)</f>
        <v>27,12-32,41</v>
      </c>
      <c r="G6" s="44">
        <f t="shared" ref="G6:G26" si="0">$E$26</f>
        <v>0.35022924095771779</v>
      </c>
      <c r="H6" s="55">
        <v>0.6</v>
      </c>
      <c r="I6" s="44">
        <v>0.27119249141094659</v>
      </c>
      <c r="J6" s="44">
        <v>0.32405191524627464</v>
      </c>
      <c r="K6" s="53">
        <f>E6-I6</f>
        <v>2.5750740030101471E-2</v>
      </c>
      <c r="L6" s="53">
        <f>J6-E6</f>
        <v>2.7108683805226574E-2</v>
      </c>
    </row>
    <row r="7" spans="1:12" x14ac:dyDescent="0.25">
      <c r="A7" s="63"/>
      <c r="B7" s="11" t="s">
        <v>105</v>
      </c>
      <c r="C7" s="12">
        <v>833</v>
      </c>
      <c r="D7" s="12">
        <v>226</v>
      </c>
      <c r="E7" s="59">
        <f>D7/C7</f>
        <v>0.27130852340936373</v>
      </c>
      <c r="F7" s="50" t="str">
        <f t="shared" ref="F7:F26" si="1">ROUND(I7*100,2)&amp;-ROUND(J7*100,2)</f>
        <v>24,22-30,25</v>
      </c>
      <c r="G7" s="44">
        <f t="shared" si="0"/>
        <v>0.35022924095771779</v>
      </c>
      <c r="H7" s="55">
        <v>0.6</v>
      </c>
      <c r="I7" s="44">
        <v>0.24221487727918478</v>
      </c>
      <c r="J7" s="44">
        <v>0.30250174365896731</v>
      </c>
      <c r="K7" s="53">
        <f t="shared" ref="K7:K26" si="2">E7-I7</f>
        <v>2.9093646130178952E-2</v>
      </c>
      <c r="L7" s="53">
        <f t="shared" ref="L7:L26" si="3">J7-E7</f>
        <v>3.1193220249603582E-2</v>
      </c>
    </row>
    <row r="8" spans="1:12" x14ac:dyDescent="0.25">
      <c r="A8" s="63"/>
      <c r="B8" s="11" t="s">
        <v>114</v>
      </c>
      <c r="C8" s="12">
        <v>743</v>
      </c>
      <c r="D8" s="12">
        <v>314</v>
      </c>
      <c r="E8" s="59">
        <f>D8/C8</f>
        <v>0.42261103633916552</v>
      </c>
      <c r="F8" s="50" t="str">
        <f t="shared" si="1"/>
        <v>38,76-45,84</v>
      </c>
      <c r="G8" s="44">
        <f t="shared" si="0"/>
        <v>0.35022924095771779</v>
      </c>
      <c r="H8" s="55">
        <v>0.6</v>
      </c>
      <c r="I8" s="44">
        <v>0.38757958918149571</v>
      </c>
      <c r="J8" s="44">
        <v>0.45843859707909768</v>
      </c>
      <c r="K8" s="53">
        <f t="shared" si="2"/>
        <v>3.5031447157669815E-2</v>
      </c>
      <c r="L8" s="53">
        <f t="shared" si="3"/>
        <v>3.5827560739932152E-2</v>
      </c>
    </row>
    <row r="9" spans="1:12" x14ac:dyDescent="0.25">
      <c r="A9" s="64"/>
      <c r="B9" s="16" t="s">
        <v>10</v>
      </c>
      <c r="C9" s="16">
        <v>2721</v>
      </c>
      <c r="D9" s="16">
        <v>880</v>
      </c>
      <c r="E9" s="60">
        <f t="shared" ref="E9:E26" si="4">D9/C9</f>
        <v>0.32341051084160233</v>
      </c>
      <c r="F9" s="51" t="str">
        <f t="shared" si="1"/>
        <v>30,61-34,12</v>
      </c>
      <c r="G9" s="44">
        <f t="shared" si="0"/>
        <v>0.35022924095771779</v>
      </c>
      <c r="H9" s="55">
        <v>0.6</v>
      </c>
      <c r="I9" s="44">
        <v>0.30609398909526381</v>
      </c>
      <c r="J9" s="44">
        <v>0.34122493935192122</v>
      </c>
      <c r="K9" s="53">
        <f t="shared" si="2"/>
        <v>1.731652174633852E-2</v>
      </c>
      <c r="L9" s="53">
        <f t="shared" si="3"/>
        <v>1.7814428510318892E-2</v>
      </c>
    </row>
    <row r="10" spans="1:12" x14ac:dyDescent="0.25">
      <c r="A10" s="65" t="s">
        <v>11</v>
      </c>
      <c r="B10" s="11" t="s">
        <v>108</v>
      </c>
      <c r="C10" s="12">
        <v>186</v>
      </c>
      <c r="D10" s="12">
        <v>63</v>
      </c>
      <c r="E10" s="59">
        <f t="shared" si="4"/>
        <v>0.33870967741935482</v>
      </c>
      <c r="F10" s="50" t="str">
        <f t="shared" si="1"/>
        <v>27,46-40,94</v>
      </c>
      <c r="G10" s="44">
        <f t="shared" si="0"/>
        <v>0.35022924095771779</v>
      </c>
      <c r="H10" s="55">
        <v>0.6</v>
      </c>
      <c r="I10" s="44">
        <v>0.27457161615697001</v>
      </c>
      <c r="J10" s="44">
        <v>0.4093751607532895</v>
      </c>
      <c r="K10" s="53">
        <f t="shared" si="2"/>
        <v>6.4138061262384805E-2</v>
      </c>
      <c r="L10" s="53">
        <f t="shared" si="3"/>
        <v>7.0665483333934687E-2</v>
      </c>
    </row>
    <row r="11" spans="1:12" x14ac:dyDescent="0.25">
      <c r="A11" s="66"/>
      <c r="B11" s="11" t="s">
        <v>112</v>
      </c>
      <c r="C11" s="12">
        <v>295</v>
      </c>
      <c r="D11" s="12">
        <v>92</v>
      </c>
      <c r="E11" s="59">
        <f t="shared" si="4"/>
        <v>0.31186440677966104</v>
      </c>
      <c r="F11" s="50" t="str">
        <f t="shared" si="1"/>
        <v>26,17-36,69</v>
      </c>
      <c r="G11" s="44">
        <f t="shared" si="0"/>
        <v>0.35022924095771779</v>
      </c>
      <c r="H11" s="55">
        <v>0.6</v>
      </c>
      <c r="I11" s="44">
        <v>0.26170447984659834</v>
      </c>
      <c r="J11" s="44">
        <v>0.3668610938881991</v>
      </c>
      <c r="K11" s="53">
        <f t="shared" si="2"/>
        <v>5.0159926933062704E-2</v>
      </c>
      <c r="L11" s="53">
        <f t="shared" si="3"/>
        <v>5.4996687108538056E-2</v>
      </c>
    </row>
    <row r="12" spans="1:12" x14ac:dyDescent="0.25">
      <c r="A12" s="67"/>
      <c r="B12" s="13" t="s">
        <v>16</v>
      </c>
      <c r="C12" s="19">
        <v>481</v>
      </c>
      <c r="D12" s="16">
        <v>155</v>
      </c>
      <c r="E12" s="60">
        <f t="shared" si="4"/>
        <v>0.32224532224532226</v>
      </c>
      <c r="F12" s="51" t="str">
        <f t="shared" si="1"/>
        <v>28,2-36,53</v>
      </c>
      <c r="G12" s="44">
        <f t="shared" si="0"/>
        <v>0.35022924095771779</v>
      </c>
      <c r="H12" s="55">
        <v>0.6</v>
      </c>
      <c r="I12" s="44">
        <v>0.28203142723174934</v>
      </c>
      <c r="J12" s="44">
        <v>0.36527595047367484</v>
      </c>
      <c r="K12" s="53">
        <f t="shared" si="2"/>
        <v>4.021389501357292E-2</v>
      </c>
      <c r="L12" s="53">
        <f t="shared" si="3"/>
        <v>4.3030628228352574E-2</v>
      </c>
    </row>
    <row r="13" spans="1:12" x14ac:dyDescent="0.25">
      <c r="A13" s="65" t="s">
        <v>17</v>
      </c>
      <c r="B13" s="11" t="s">
        <v>106</v>
      </c>
      <c r="C13" s="12">
        <v>6</v>
      </c>
      <c r="D13" s="12">
        <v>3</v>
      </c>
      <c r="E13" s="59">
        <f t="shared" si="4"/>
        <v>0.5</v>
      </c>
      <c r="F13" s="50" t="str">
        <f t="shared" si="1"/>
        <v>18,76-81,24</v>
      </c>
      <c r="G13" s="44">
        <f t="shared" si="0"/>
        <v>0.35022924095771779</v>
      </c>
      <c r="H13" s="55">
        <v>0.6</v>
      </c>
      <c r="I13" s="44">
        <v>0.18761669366706751</v>
      </c>
      <c r="J13" s="44">
        <v>0.81238330633293254</v>
      </c>
      <c r="K13" s="53">
        <f t="shared" si="2"/>
        <v>0.31238330633293249</v>
      </c>
      <c r="L13" s="53">
        <f t="shared" si="3"/>
        <v>0.31238330633293254</v>
      </c>
    </row>
    <row r="14" spans="1:12" x14ac:dyDescent="0.25">
      <c r="A14" s="66"/>
      <c r="B14" s="11" t="s">
        <v>109</v>
      </c>
      <c r="C14" s="12">
        <v>73</v>
      </c>
      <c r="D14" s="12">
        <v>40</v>
      </c>
      <c r="E14" s="59">
        <f t="shared" si="4"/>
        <v>0.54794520547945202</v>
      </c>
      <c r="F14" s="50" t="str">
        <f t="shared" si="1"/>
        <v>43,42-65,69</v>
      </c>
      <c r="G14" s="44">
        <f t="shared" si="0"/>
        <v>0.35022924095771779</v>
      </c>
      <c r="H14" s="55">
        <v>0.6</v>
      </c>
      <c r="I14" s="44">
        <v>0.434243439423523</v>
      </c>
      <c r="J14" s="44">
        <v>0.65685323586403599</v>
      </c>
      <c r="K14" s="53">
        <f t="shared" si="2"/>
        <v>0.11370176605592902</v>
      </c>
      <c r="L14" s="53">
        <f t="shared" si="3"/>
        <v>0.10890803038458396</v>
      </c>
    </row>
    <row r="15" spans="1:12" x14ac:dyDescent="0.25">
      <c r="A15" s="66"/>
      <c r="B15" s="11" t="s">
        <v>113</v>
      </c>
      <c r="C15" s="12">
        <v>64</v>
      </c>
      <c r="D15" s="12">
        <v>13</v>
      </c>
      <c r="E15" s="59">
        <f t="shared" si="4"/>
        <v>0.203125</v>
      </c>
      <c r="F15" s="50" t="str">
        <f t="shared" si="1"/>
        <v>12,27-31,71</v>
      </c>
      <c r="G15" s="44">
        <f t="shared" si="0"/>
        <v>0.35022924095771779</v>
      </c>
      <c r="H15" s="55">
        <v>0.6</v>
      </c>
      <c r="I15" s="44">
        <v>0.12273430570735777</v>
      </c>
      <c r="J15" s="44">
        <v>0.31713610083965776</v>
      </c>
      <c r="K15" s="53">
        <f t="shared" si="2"/>
        <v>8.0390694292642229E-2</v>
      </c>
      <c r="L15" s="53">
        <f t="shared" si="3"/>
        <v>0.11401110083965776</v>
      </c>
    </row>
    <row r="16" spans="1:12" x14ac:dyDescent="0.25">
      <c r="A16" s="66"/>
      <c r="B16" s="11" t="s">
        <v>118</v>
      </c>
      <c r="C16" s="12">
        <v>87</v>
      </c>
      <c r="D16" s="12">
        <v>44</v>
      </c>
      <c r="E16" s="59">
        <f t="shared" si="4"/>
        <v>0.50574712643678166</v>
      </c>
      <c r="F16" s="50" t="str">
        <f t="shared" si="1"/>
        <v>40,27-60,83</v>
      </c>
      <c r="G16" s="44">
        <f t="shared" si="0"/>
        <v>0.35022924095771779</v>
      </c>
      <c r="H16" s="55">
        <v>0.6</v>
      </c>
      <c r="I16" s="44">
        <v>0.40269116899354362</v>
      </c>
      <c r="J16" s="44">
        <v>0.60831702247448882</v>
      </c>
      <c r="K16" s="53">
        <f t="shared" si="2"/>
        <v>0.10305595744323803</v>
      </c>
      <c r="L16" s="53">
        <f t="shared" si="3"/>
        <v>0.10256989603770716</v>
      </c>
    </row>
    <row r="17" spans="1:12" x14ac:dyDescent="0.25">
      <c r="A17" s="66"/>
      <c r="B17" s="11" t="s">
        <v>107</v>
      </c>
      <c r="C17" s="12">
        <v>165</v>
      </c>
      <c r="D17" s="12">
        <v>69</v>
      </c>
      <c r="E17" s="59">
        <f t="shared" si="4"/>
        <v>0.41818181818181815</v>
      </c>
      <c r="F17" s="50" t="str">
        <f t="shared" si="1"/>
        <v>34,56-49,45</v>
      </c>
      <c r="G17" s="44">
        <f t="shared" si="0"/>
        <v>0.35022924095771779</v>
      </c>
      <c r="H17" s="55">
        <v>0.6</v>
      </c>
      <c r="I17" s="44">
        <v>0.34561816584274296</v>
      </c>
      <c r="J17" s="44">
        <v>0.4944684889029316</v>
      </c>
      <c r="K17" s="53">
        <f t="shared" si="2"/>
        <v>7.2563652339075191E-2</v>
      </c>
      <c r="L17" s="53">
        <f t="shared" si="3"/>
        <v>7.6286670721113448E-2</v>
      </c>
    </row>
    <row r="18" spans="1:12" x14ac:dyDescent="0.25">
      <c r="A18" s="66"/>
      <c r="B18" s="11" t="s">
        <v>111</v>
      </c>
      <c r="C18" s="12">
        <v>77</v>
      </c>
      <c r="D18" s="12">
        <v>43</v>
      </c>
      <c r="E18" s="59">
        <f t="shared" si="4"/>
        <v>0.55844155844155841</v>
      </c>
      <c r="F18" s="50" t="str">
        <f t="shared" si="1"/>
        <v>44,74-66,39</v>
      </c>
      <c r="G18" s="44">
        <f t="shared" si="0"/>
        <v>0.35022924095771779</v>
      </c>
      <c r="H18" s="55">
        <v>0.6</v>
      </c>
      <c r="I18" s="44">
        <v>0.44738258212747845</v>
      </c>
      <c r="J18" s="44">
        <v>0.66394645460819113</v>
      </c>
      <c r="K18" s="53">
        <f t="shared" si="2"/>
        <v>0.11105897631407996</v>
      </c>
      <c r="L18" s="53">
        <f t="shared" si="3"/>
        <v>0.10550489616663272</v>
      </c>
    </row>
    <row r="19" spans="1:12" x14ac:dyDescent="0.25">
      <c r="A19" s="66"/>
      <c r="B19" s="11" t="s">
        <v>110</v>
      </c>
      <c r="C19" s="12">
        <v>110</v>
      </c>
      <c r="D19" s="12">
        <v>54</v>
      </c>
      <c r="E19" s="59">
        <f t="shared" si="4"/>
        <v>0.49090909090909091</v>
      </c>
      <c r="F19" s="50" t="str">
        <f t="shared" si="1"/>
        <v>39,94-58,3</v>
      </c>
      <c r="G19" s="44">
        <f t="shared" si="0"/>
        <v>0.35022924095771779</v>
      </c>
      <c r="H19" s="55">
        <v>0.6</v>
      </c>
      <c r="I19" s="44">
        <v>0.39938309149214524</v>
      </c>
      <c r="J19" s="44">
        <v>0.58304861401205155</v>
      </c>
      <c r="K19" s="53">
        <f t="shared" si="2"/>
        <v>9.1525999416945669E-2</v>
      </c>
      <c r="L19" s="53">
        <f t="shared" si="3"/>
        <v>9.2139523102960641E-2</v>
      </c>
    </row>
    <row r="20" spans="1:12" x14ac:dyDescent="0.25">
      <c r="A20" s="66"/>
      <c r="B20" s="11" t="s">
        <v>116</v>
      </c>
      <c r="C20" s="12">
        <v>28</v>
      </c>
      <c r="D20" s="12">
        <v>15</v>
      </c>
      <c r="E20" s="59">
        <f t="shared" si="4"/>
        <v>0.5357142857142857</v>
      </c>
      <c r="F20" s="50" t="str">
        <f t="shared" si="1"/>
        <v>35,81-70,47</v>
      </c>
      <c r="G20" s="44">
        <f t="shared" si="0"/>
        <v>0.35022924095771779</v>
      </c>
      <c r="H20" s="55">
        <v>0.6</v>
      </c>
      <c r="I20" s="44">
        <v>0.35812721771303679</v>
      </c>
      <c r="J20" s="44">
        <v>0.70468400561349809</v>
      </c>
      <c r="K20" s="53">
        <f t="shared" si="2"/>
        <v>0.1775870680012489</v>
      </c>
      <c r="L20" s="53">
        <f t="shared" si="3"/>
        <v>0.16896971989921239</v>
      </c>
    </row>
    <row r="21" spans="1:12" x14ac:dyDescent="0.25">
      <c r="A21" s="66"/>
      <c r="B21" s="11" t="s">
        <v>117</v>
      </c>
      <c r="C21" s="12">
        <v>97</v>
      </c>
      <c r="D21" s="12">
        <v>43</v>
      </c>
      <c r="E21" s="61">
        <f t="shared" si="4"/>
        <v>0.44329896907216493</v>
      </c>
      <c r="F21" s="50" t="str">
        <f t="shared" si="1"/>
        <v>34,85-54,24</v>
      </c>
      <c r="G21" s="44">
        <f t="shared" si="0"/>
        <v>0.35022924095771779</v>
      </c>
      <c r="H21" s="55">
        <v>0.6</v>
      </c>
      <c r="I21" s="44">
        <v>0.34847611561959801</v>
      </c>
      <c r="J21" s="44">
        <v>0.54244174859655159</v>
      </c>
      <c r="K21" s="53">
        <f t="shared" si="2"/>
        <v>9.4822853452566913E-2</v>
      </c>
      <c r="L21" s="53">
        <f t="shared" si="3"/>
        <v>9.9142779524386659E-2</v>
      </c>
    </row>
    <row r="22" spans="1:12" x14ac:dyDescent="0.25">
      <c r="A22" s="67"/>
      <c r="B22" s="13" t="s">
        <v>27</v>
      </c>
      <c r="C22" s="13">
        <v>707</v>
      </c>
      <c r="D22" s="13">
        <v>324</v>
      </c>
      <c r="E22" s="60">
        <f t="shared" si="4"/>
        <v>0.45827439886845828</v>
      </c>
      <c r="F22" s="51" t="str">
        <f t="shared" si="1"/>
        <v>42,19-49,51</v>
      </c>
      <c r="G22" s="44">
        <f t="shared" si="0"/>
        <v>0.35022924095771779</v>
      </c>
      <c r="H22" s="55">
        <v>0.6</v>
      </c>
      <c r="I22" s="44">
        <v>0.42187118388521089</v>
      </c>
      <c r="J22" s="44">
        <v>0.49512859072805127</v>
      </c>
      <c r="K22" s="53">
        <f t="shared" si="2"/>
        <v>3.6403214983247389E-2</v>
      </c>
      <c r="L22" s="53">
        <f t="shared" si="3"/>
        <v>3.6854191859592988E-2</v>
      </c>
    </row>
    <row r="23" spans="1:12" x14ac:dyDescent="0.25">
      <c r="A23" s="68" t="s">
        <v>80</v>
      </c>
      <c r="B23" s="11" t="s">
        <v>115</v>
      </c>
      <c r="C23" s="12">
        <v>17</v>
      </c>
      <c r="D23" s="12">
        <v>16</v>
      </c>
      <c r="E23" s="59">
        <f t="shared" si="4"/>
        <v>0.94117647058823528</v>
      </c>
      <c r="F23" s="50" t="str">
        <f t="shared" si="1"/>
        <v>73,02-98,95</v>
      </c>
      <c r="G23" s="44">
        <f t="shared" si="0"/>
        <v>0.35022924095771779</v>
      </c>
      <c r="H23" s="55">
        <v>0.6</v>
      </c>
      <c r="I23" s="44">
        <v>0.73018026290129423</v>
      </c>
      <c r="J23" s="44">
        <v>0.98953956909961838</v>
      </c>
      <c r="K23" s="53">
        <f t="shared" si="2"/>
        <v>0.21099620768694105</v>
      </c>
      <c r="L23" s="53">
        <f t="shared" si="3"/>
        <v>4.8363098511383096E-2</v>
      </c>
    </row>
    <row r="24" spans="1:12" x14ac:dyDescent="0.25">
      <c r="A24" s="69"/>
      <c r="B24" s="18" t="s">
        <v>30</v>
      </c>
      <c r="C24" s="16">
        <v>17</v>
      </c>
      <c r="D24" s="16">
        <v>16</v>
      </c>
      <c r="E24" s="60">
        <f t="shared" si="4"/>
        <v>0.94117647058823528</v>
      </c>
      <c r="F24" s="51" t="str">
        <f t="shared" si="1"/>
        <v>73,02-98,95</v>
      </c>
      <c r="G24" s="44">
        <f t="shared" si="0"/>
        <v>0.35022924095771779</v>
      </c>
      <c r="H24" s="55">
        <v>0.6</v>
      </c>
      <c r="I24" s="44">
        <v>0.73018026290129423</v>
      </c>
      <c r="J24" s="44">
        <v>0.98953956909961838</v>
      </c>
      <c r="K24" s="53">
        <f t="shared" si="2"/>
        <v>0.21099620768694105</v>
      </c>
      <c r="L24" s="53">
        <f t="shared" si="3"/>
        <v>4.8363098511383096E-2</v>
      </c>
    </row>
    <row r="25" spans="1:12" ht="45" x14ac:dyDescent="0.25">
      <c r="A25" s="28" t="s">
        <v>72</v>
      </c>
      <c r="B25" s="29" t="s">
        <v>73</v>
      </c>
      <c r="C25" s="30">
        <v>1205</v>
      </c>
      <c r="D25" s="30">
        <v>495</v>
      </c>
      <c r="E25" s="60">
        <f>D25/C25</f>
        <v>0.41078838174273857</v>
      </c>
      <c r="F25" s="51" t="str">
        <f t="shared" si="1"/>
        <v>38,33-43,88</v>
      </c>
      <c r="G25" s="44">
        <f t="shared" si="0"/>
        <v>0.35022924095771779</v>
      </c>
      <c r="H25" s="55">
        <v>0.6</v>
      </c>
      <c r="I25" s="44">
        <v>0.38333676357459334</v>
      </c>
      <c r="J25" s="44">
        <v>0.43880699133299472</v>
      </c>
      <c r="K25" s="53">
        <f t="shared" si="2"/>
        <v>2.7451618168145231E-2</v>
      </c>
      <c r="L25" s="53">
        <f t="shared" si="3"/>
        <v>2.8018609590256149E-2</v>
      </c>
    </row>
    <row r="26" spans="1:12" x14ac:dyDescent="0.25">
      <c r="A26" s="12"/>
      <c r="B26" s="16" t="s">
        <v>31</v>
      </c>
      <c r="C26" s="16">
        <v>3926</v>
      </c>
      <c r="D26" s="16">
        <v>1375</v>
      </c>
      <c r="E26" s="60">
        <f t="shared" si="4"/>
        <v>0.35022924095771779</v>
      </c>
      <c r="F26" s="51" t="str">
        <f t="shared" si="1"/>
        <v>33,55-36,53</v>
      </c>
      <c r="G26" s="44">
        <f t="shared" si="0"/>
        <v>0.35022924095771779</v>
      </c>
      <c r="I26" s="44">
        <v>0.33546017427903135</v>
      </c>
      <c r="J26" s="44">
        <v>0.3652911112380236</v>
      </c>
      <c r="K26" s="53">
        <f t="shared" si="2"/>
        <v>1.4769066678686438E-2</v>
      </c>
      <c r="L26" s="53">
        <f t="shared" si="3"/>
        <v>1.5061870280305811E-2</v>
      </c>
    </row>
    <row r="27" spans="1:12" x14ac:dyDescent="0.25">
      <c r="A27" s="8" t="s">
        <v>6</v>
      </c>
      <c r="I27" s="44"/>
      <c r="J27" s="44"/>
      <c r="K27" s="53"/>
      <c r="L27" s="53"/>
    </row>
  </sheetData>
  <mergeCells count="4">
    <mergeCell ref="A6:A9"/>
    <mergeCell ref="A10:A12"/>
    <mergeCell ref="A13:A22"/>
    <mergeCell ref="A23:A2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AA8C-21C8-4FF7-A2DB-67B57090C0DA}">
  <dimension ref="A1"/>
  <sheetViews>
    <sheetView workbookViewId="0">
      <selection activeCell="E34" sqref="E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8"/>
  <sheetViews>
    <sheetView topLeftCell="A4" workbookViewId="0">
      <selection activeCell="E6" sqref="E6"/>
    </sheetView>
  </sheetViews>
  <sheetFormatPr defaultRowHeight="15" x14ac:dyDescent="0.25"/>
  <cols>
    <col min="1" max="1" width="26.7109375" customWidth="1"/>
    <col min="3" max="3" width="12.7109375" customWidth="1"/>
    <col min="4" max="4" width="17.85546875" customWidth="1"/>
    <col min="5" max="6" width="16.42578125" customWidth="1"/>
    <col min="7" max="8" width="7.7109375" customWidth="1"/>
    <col min="12" max="12" width="14.85546875" customWidth="1"/>
    <col min="13" max="13" width="18.7109375" customWidth="1"/>
    <col min="14" max="14" width="17" customWidth="1"/>
    <col min="15" max="15" width="13.85546875" customWidth="1"/>
  </cols>
  <sheetData>
    <row r="1" spans="1:12" x14ac:dyDescent="0.25">
      <c r="A1" s="1" t="s">
        <v>125</v>
      </c>
      <c r="B1" s="2"/>
      <c r="C1" s="2"/>
      <c r="D1" s="2"/>
      <c r="E1" s="3"/>
    </row>
    <row r="2" spans="1:12" x14ac:dyDescent="0.25">
      <c r="A2" s="4" t="s">
        <v>87</v>
      </c>
      <c r="B2" s="5"/>
      <c r="C2" s="5"/>
      <c r="D2" s="5"/>
    </row>
    <row r="3" spans="1:12" x14ac:dyDescent="0.25">
      <c r="A3" s="6" t="s">
        <v>2</v>
      </c>
      <c r="B3" s="5"/>
      <c r="C3" s="5"/>
      <c r="D3" s="5"/>
    </row>
    <row r="4" spans="1:12" x14ac:dyDescent="0.25">
      <c r="A4" s="7" t="s">
        <v>3</v>
      </c>
      <c r="B4" s="5"/>
      <c r="C4" s="5"/>
      <c r="D4" s="5"/>
    </row>
    <row r="5" spans="1:12" x14ac:dyDescent="0.25">
      <c r="A5" s="7"/>
      <c r="B5" s="5"/>
      <c r="C5" s="5"/>
      <c r="D5" s="5"/>
    </row>
    <row r="6" spans="1:12" ht="75" x14ac:dyDescent="0.25">
      <c r="A6" s="16" t="s">
        <v>7</v>
      </c>
      <c r="B6" s="16" t="s">
        <v>4</v>
      </c>
      <c r="C6" s="17" t="s">
        <v>123</v>
      </c>
      <c r="D6" s="17" t="s">
        <v>33</v>
      </c>
      <c r="E6" s="17" t="s">
        <v>133</v>
      </c>
      <c r="F6" s="17" t="s">
        <v>128</v>
      </c>
      <c r="G6" s="33"/>
      <c r="H6" s="22">
        <v>0.6</v>
      </c>
      <c r="I6" s="56" t="s">
        <v>68</v>
      </c>
      <c r="J6" s="56" t="s">
        <v>69</v>
      </c>
      <c r="K6" s="56" t="s">
        <v>70</v>
      </c>
      <c r="L6" s="56" t="s">
        <v>71</v>
      </c>
    </row>
    <row r="7" spans="1:12" x14ac:dyDescent="0.25">
      <c r="A7" s="62" t="s">
        <v>8</v>
      </c>
      <c r="B7" s="11" t="s">
        <v>104</v>
      </c>
      <c r="C7" s="12">
        <v>1119</v>
      </c>
      <c r="D7" s="12">
        <v>354</v>
      </c>
      <c r="E7" s="59">
        <f>D7/C7</f>
        <v>0.3163538873994638</v>
      </c>
      <c r="F7" s="20" t="s">
        <v>88</v>
      </c>
      <c r="G7" s="35">
        <f>$E$27</f>
        <v>0.35436275756804886</v>
      </c>
      <c r="H7" s="22">
        <v>0.6</v>
      </c>
      <c r="I7" s="57">
        <f t="shared" ref="I7:I13" si="0">LEFT(F7,5)%</f>
        <v>0.28920000000000001</v>
      </c>
      <c r="J7" s="57">
        <f t="shared" ref="J7:J27" si="1">RIGHT(F7,5)%</f>
        <v>0.34450000000000003</v>
      </c>
      <c r="K7" s="57">
        <f t="shared" ref="K7:K27" si="2">E7-I7</f>
        <v>2.7153887399463783E-2</v>
      </c>
      <c r="L7" s="57">
        <f t="shared" ref="L7:L27" si="3">J7-E7</f>
        <v>2.8146112600536233E-2</v>
      </c>
    </row>
    <row r="8" spans="1:12" x14ac:dyDescent="0.25">
      <c r="A8" s="63"/>
      <c r="B8" s="11" t="s">
        <v>105</v>
      </c>
      <c r="C8" s="12">
        <v>857</v>
      </c>
      <c r="D8" s="12">
        <v>206</v>
      </c>
      <c r="E8" s="59">
        <f>D8/C8</f>
        <v>0.24037339556592766</v>
      </c>
      <c r="F8" s="20" t="s">
        <v>89</v>
      </c>
      <c r="G8" s="35">
        <f t="shared" ref="G8:G26" si="4">$E$27</f>
        <v>0.35436275756804886</v>
      </c>
      <c r="H8" s="22">
        <v>0.6</v>
      </c>
      <c r="I8" s="57">
        <f t="shared" si="0"/>
        <v>0.21210000000000001</v>
      </c>
      <c r="J8" s="57">
        <f t="shared" si="1"/>
        <v>0.27039999999999997</v>
      </c>
      <c r="K8" s="57">
        <f t="shared" si="2"/>
        <v>2.8273395565927645E-2</v>
      </c>
      <c r="L8" s="57">
        <f t="shared" si="3"/>
        <v>3.0026604434072318E-2</v>
      </c>
    </row>
    <row r="9" spans="1:12" x14ac:dyDescent="0.25">
      <c r="A9" s="63"/>
      <c r="B9" s="11" t="s">
        <v>114</v>
      </c>
      <c r="C9" s="12">
        <v>719</v>
      </c>
      <c r="D9" s="12">
        <v>305</v>
      </c>
      <c r="E9" s="59">
        <f>D9/C9</f>
        <v>0.42420027816411682</v>
      </c>
      <c r="F9" s="20" t="s">
        <v>98</v>
      </c>
      <c r="G9" s="35">
        <f t="shared" si="4"/>
        <v>0.35436275756804886</v>
      </c>
      <c r="H9" s="22">
        <v>0.6</v>
      </c>
      <c r="I9" s="57">
        <f t="shared" si="0"/>
        <v>0.38780000000000003</v>
      </c>
      <c r="J9" s="57">
        <f t="shared" si="1"/>
        <v>0.46130000000000004</v>
      </c>
      <c r="K9" s="57">
        <f t="shared" si="2"/>
        <v>3.6400278164116784E-2</v>
      </c>
      <c r="L9" s="57">
        <f t="shared" si="3"/>
        <v>3.7099721835883226E-2</v>
      </c>
    </row>
    <row r="10" spans="1:12" x14ac:dyDescent="0.25">
      <c r="A10" s="64"/>
      <c r="B10" s="16" t="s">
        <v>10</v>
      </c>
      <c r="C10" s="16">
        <v>2695</v>
      </c>
      <c r="D10" s="16">
        <v>865</v>
      </c>
      <c r="E10" s="60">
        <f t="shared" ref="E10:E27" si="5">D10/C10</f>
        <v>0.3209647495361781</v>
      </c>
      <c r="F10" s="24" t="s">
        <v>119</v>
      </c>
      <c r="G10" s="35">
        <f t="shared" si="4"/>
        <v>0.35436275756804886</v>
      </c>
      <c r="H10" s="22">
        <v>0.6</v>
      </c>
      <c r="I10" s="57">
        <f t="shared" si="0"/>
        <v>0.30359999999999998</v>
      </c>
      <c r="J10" s="57">
        <f t="shared" si="1"/>
        <v>0.33889999999999998</v>
      </c>
      <c r="K10" s="57">
        <f t="shared" si="2"/>
        <v>1.7364749536178115E-2</v>
      </c>
      <c r="L10" s="57">
        <f t="shared" si="3"/>
        <v>1.7935250463821883E-2</v>
      </c>
    </row>
    <row r="11" spans="1:12" x14ac:dyDescent="0.25">
      <c r="A11" s="65" t="s">
        <v>11</v>
      </c>
      <c r="B11" s="11" t="s">
        <v>108</v>
      </c>
      <c r="C11" s="12">
        <v>186</v>
      </c>
      <c r="D11" s="12">
        <v>64</v>
      </c>
      <c r="E11" s="59">
        <f t="shared" si="5"/>
        <v>0.34408602150537637</v>
      </c>
      <c r="F11" s="20" t="s">
        <v>92</v>
      </c>
      <c r="G11" s="35">
        <f t="shared" si="4"/>
        <v>0.35436275756804886</v>
      </c>
      <c r="H11" s="22">
        <v>0.6</v>
      </c>
      <c r="I11" s="57">
        <f t="shared" si="0"/>
        <v>0.27610000000000001</v>
      </c>
      <c r="J11" s="57">
        <f t="shared" si="1"/>
        <v>0.41710000000000003</v>
      </c>
      <c r="K11" s="57">
        <f t="shared" si="2"/>
        <v>6.7986021505376359E-2</v>
      </c>
      <c r="L11" s="57">
        <f t="shared" si="3"/>
        <v>7.3013978494623655E-2</v>
      </c>
    </row>
    <row r="12" spans="1:12" x14ac:dyDescent="0.25">
      <c r="A12" s="66"/>
      <c r="B12" s="11" t="s">
        <v>112</v>
      </c>
      <c r="C12" s="12">
        <v>265</v>
      </c>
      <c r="D12" s="12">
        <v>87</v>
      </c>
      <c r="E12" s="59">
        <f t="shared" si="5"/>
        <v>0.32830188679245281</v>
      </c>
      <c r="F12" s="20" t="s">
        <v>96</v>
      </c>
      <c r="G12" s="35">
        <f t="shared" si="4"/>
        <v>0.35436275756804886</v>
      </c>
      <c r="H12" s="22">
        <v>0.6</v>
      </c>
      <c r="I12" s="57">
        <f t="shared" si="0"/>
        <v>0.27210000000000001</v>
      </c>
      <c r="J12" s="57">
        <f t="shared" si="1"/>
        <v>0.38840000000000002</v>
      </c>
      <c r="K12" s="57">
        <f t="shared" si="2"/>
        <v>5.6201886792452804E-2</v>
      </c>
      <c r="L12" s="57">
        <f t="shared" si="3"/>
        <v>6.009811320754721E-2</v>
      </c>
    </row>
    <row r="13" spans="1:12" x14ac:dyDescent="0.25">
      <c r="A13" s="67"/>
      <c r="B13" s="13" t="s">
        <v>16</v>
      </c>
      <c r="C13" s="19">
        <v>451</v>
      </c>
      <c r="D13" s="16">
        <v>151</v>
      </c>
      <c r="E13" s="60">
        <f t="shared" si="5"/>
        <v>0.33481152993348118</v>
      </c>
      <c r="F13" s="24" t="s">
        <v>120</v>
      </c>
      <c r="G13" s="35">
        <f t="shared" si="4"/>
        <v>0.35436275756804886</v>
      </c>
      <c r="H13" s="22">
        <v>0.6</v>
      </c>
      <c r="I13" s="57">
        <f t="shared" si="0"/>
        <v>0.2928</v>
      </c>
      <c r="J13" s="57">
        <f t="shared" si="1"/>
        <v>0.37959999999999999</v>
      </c>
      <c r="K13" s="57">
        <f t="shared" si="2"/>
        <v>4.2011529933481173E-2</v>
      </c>
      <c r="L13" s="57">
        <f t="shared" si="3"/>
        <v>4.4788470066518815E-2</v>
      </c>
    </row>
    <row r="14" spans="1:12" x14ac:dyDescent="0.25">
      <c r="A14" s="65" t="s">
        <v>17</v>
      </c>
      <c r="B14" s="11" t="s">
        <v>106</v>
      </c>
      <c r="C14" s="12">
        <v>7</v>
      </c>
      <c r="D14" s="12">
        <v>3</v>
      </c>
      <c r="E14" s="59">
        <f t="shared" si="5"/>
        <v>0.42857142857142855</v>
      </c>
      <c r="F14" s="20" t="s">
        <v>90</v>
      </c>
      <c r="G14" s="35">
        <f t="shared" si="4"/>
        <v>0.35436275756804886</v>
      </c>
      <c r="H14" s="22">
        <v>0.6</v>
      </c>
      <c r="I14" s="57">
        <f>LEFT(F14,4)%</f>
        <v>9.9000000000000005E-2</v>
      </c>
      <c r="J14" s="57">
        <f t="shared" si="1"/>
        <v>0.81590000000000007</v>
      </c>
      <c r="K14" s="57">
        <f t="shared" si="2"/>
        <v>0.32957142857142852</v>
      </c>
      <c r="L14" s="57">
        <f t="shared" si="3"/>
        <v>0.38732857142857152</v>
      </c>
    </row>
    <row r="15" spans="1:12" x14ac:dyDescent="0.25">
      <c r="A15" s="66"/>
      <c r="B15" s="11" t="s">
        <v>109</v>
      </c>
      <c r="C15" s="12">
        <v>76</v>
      </c>
      <c r="D15" s="12">
        <v>41</v>
      </c>
      <c r="E15" s="59">
        <f t="shared" si="5"/>
        <v>0.53947368421052633</v>
      </c>
      <c r="F15" s="20" t="s">
        <v>93</v>
      </c>
      <c r="G15" s="35">
        <f t="shared" si="4"/>
        <v>0.35436275756804886</v>
      </c>
      <c r="H15" s="22">
        <v>0.6</v>
      </c>
      <c r="I15" s="57">
        <f t="shared" ref="I15:I27" si="6">LEFT(F15,5)%</f>
        <v>0.42130000000000001</v>
      </c>
      <c r="J15" s="57">
        <f t="shared" si="1"/>
        <v>0.65450000000000008</v>
      </c>
      <c r="K15" s="57">
        <f t="shared" si="2"/>
        <v>0.11817368421052632</v>
      </c>
      <c r="L15" s="57">
        <f t="shared" si="3"/>
        <v>0.11502631578947375</v>
      </c>
    </row>
    <row r="16" spans="1:12" x14ac:dyDescent="0.25">
      <c r="A16" s="66"/>
      <c r="B16" s="11" t="s">
        <v>113</v>
      </c>
      <c r="C16" s="12">
        <v>79</v>
      </c>
      <c r="D16" s="12">
        <v>17</v>
      </c>
      <c r="E16" s="59">
        <f t="shared" si="5"/>
        <v>0.21518987341772153</v>
      </c>
      <c r="F16" s="20" t="s">
        <v>97</v>
      </c>
      <c r="G16" s="35">
        <f t="shared" si="4"/>
        <v>0.35436275756804886</v>
      </c>
      <c r="H16" s="22">
        <v>0.6</v>
      </c>
      <c r="I16" s="57">
        <f t="shared" si="6"/>
        <v>0.13059999999999999</v>
      </c>
      <c r="J16" s="57">
        <f t="shared" si="1"/>
        <v>0.32200000000000001</v>
      </c>
      <c r="K16" s="57">
        <f t="shared" si="2"/>
        <v>8.4589873417721534E-2</v>
      </c>
      <c r="L16" s="57">
        <f t="shared" si="3"/>
        <v>0.10681012658227848</v>
      </c>
    </row>
    <row r="17" spans="1:12" x14ac:dyDescent="0.25">
      <c r="A17" s="66"/>
      <c r="B17" s="11" t="s">
        <v>118</v>
      </c>
      <c r="C17" s="12">
        <v>88</v>
      </c>
      <c r="D17" s="12">
        <v>44</v>
      </c>
      <c r="E17" s="59">
        <f t="shared" si="5"/>
        <v>0.5</v>
      </c>
      <c r="F17" s="20" t="s">
        <v>102</v>
      </c>
      <c r="G17" s="35">
        <f t="shared" si="4"/>
        <v>0.35436275756804886</v>
      </c>
      <c r="H17" s="22">
        <v>0.6</v>
      </c>
      <c r="I17" s="57">
        <f t="shared" si="6"/>
        <v>0.39149999999999996</v>
      </c>
      <c r="J17" s="57">
        <f t="shared" si="1"/>
        <v>0.60850000000000004</v>
      </c>
      <c r="K17" s="57">
        <f t="shared" si="2"/>
        <v>0.10850000000000004</v>
      </c>
      <c r="L17" s="57">
        <f t="shared" si="3"/>
        <v>0.10850000000000004</v>
      </c>
    </row>
    <row r="18" spans="1:12" x14ac:dyDescent="0.25">
      <c r="A18" s="66"/>
      <c r="B18" s="11" t="s">
        <v>107</v>
      </c>
      <c r="C18" s="12">
        <v>184</v>
      </c>
      <c r="D18" s="12">
        <v>84</v>
      </c>
      <c r="E18" s="59">
        <f t="shared" si="5"/>
        <v>0.45652173913043476</v>
      </c>
      <c r="F18" s="20" t="s">
        <v>91</v>
      </c>
      <c r="G18" s="35">
        <f t="shared" si="4"/>
        <v>0.35436275756804886</v>
      </c>
      <c r="H18" s="22">
        <v>0.6</v>
      </c>
      <c r="I18" s="57">
        <f t="shared" si="6"/>
        <v>0.3831</v>
      </c>
      <c r="J18" s="57">
        <f t="shared" si="1"/>
        <v>0.53139999999999998</v>
      </c>
      <c r="K18" s="57">
        <f t="shared" si="2"/>
        <v>7.342173913043476E-2</v>
      </c>
      <c r="L18" s="57">
        <f t="shared" si="3"/>
        <v>7.4878260869565227E-2</v>
      </c>
    </row>
    <row r="19" spans="1:12" x14ac:dyDescent="0.25">
      <c r="A19" s="66"/>
      <c r="B19" s="11" t="s">
        <v>111</v>
      </c>
      <c r="C19" s="12">
        <v>80</v>
      </c>
      <c r="D19" s="12">
        <v>49</v>
      </c>
      <c r="E19" s="59">
        <f t="shared" si="5"/>
        <v>0.61250000000000004</v>
      </c>
      <c r="F19" s="20" t="s">
        <v>95</v>
      </c>
      <c r="G19" s="35">
        <f t="shared" si="4"/>
        <v>0.35436275756804886</v>
      </c>
      <c r="H19" s="22">
        <v>0.6</v>
      </c>
      <c r="I19" s="57">
        <f t="shared" si="6"/>
        <v>0.49700000000000005</v>
      </c>
      <c r="J19" s="57">
        <f t="shared" si="1"/>
        <v>0.71939999999999993</v>
      </c>
      <c r="K19" s="57">
        <f t="shared" si="2"/>
        <v>0.11549999999999999</v>
      </c>
      <c r="L19" s="57">
        <f t="shared" si="3"/>
        <v>0.10689999999999988</v>
      </c>
    </row>
    <row r="20" spans="1:12" x14ac:dyDescent="0.25">
      <c r="A20" s="66"/>
      <c r="B20" s="11" t="s">
        <v>110</v>
      </c>
      <c r="C20" s="12">
        <v>108</v>
      </c>
      <c r="D20" s="12">
        <v>49</v>
      </c>
      <c r="E20" s="59">
        <f t="shared" si="5"/>
        <v>0.45370370370370372</v>
      </c>
      <c r="F20" s="20" t="s">
        <v>94</v>
      </c>
      <c r="G20" s="35">
        <f t="shared" si="4"/>
        <v>0.35436275756804886</v>
      </c>
      <c r="H20" s="22">
        <v>0.6</v>
      </c>
      <c r="I20" s="57">
        <f t="shared" si="6"/>
        <v>0.35759999999999997</v>
      </c>
      <c r="J20" s="57">
        <f t="shared" si="1"/>
        <v>0.5524</v>
      </c>
      <c r="K20" s="57">
        <f t="shared" si="2"/>
        <v>9.6103703703703747E-2</v>
      </c>
      <c r="L20" s="57">
        <f t="shared" si="3"/>
        <v>9.8696296296296282E-2</v>
      </c>
    </row>
    <row r="21" spans="1:12" x14ac:dyDescent="0.25">
      <c r="A21" s="66"/>
      <c r="B21" s="11" t="s">
        <v>116</v>
      </c>
      <c r="C21" s="12">
        <v>33</v>
      </c>
      <c r="D21" s="12">
        <v>20</v>
      </c>
      <c r="E21" s="59">
        <f t="shared" si="5"/>
        <v>0.60606060606060608</v>
      </c>
      <c r="F21" s="20" t="s">
        <v>100</v>
      </c>
      <c r="G21" s="35">
        <f t="shared" si="4"/>
        <v>0.35436275756804886</v>
      </c>
      <c r="H21" s="22">
        <v>0.6</v>
      </c>
      <c r="I21" s="57">
        <f t="shared" si="6"/>
        <v>0.4214</v>
      </c>
      <c r="J21" s="57">
        <f t="shared" si="1"/>
        <v>0.77090000000000003</v>
      </c>
      <c r="K21" s="57">
        <f t="shared" si="2"/>
        <v>0.18466060606060608</v>
      </c>
      <c r="L21" s="57">
        <f t="shared" si="3"/>
        <v>0.16483939393939395</v>
      </c>
    </row>
    <row r="22" spans="1:12" x14ac:dyDescent="0.25">
      <c r="A22" s="66"/>
      <c r="B22" s="11" t="s">
        <v>117</v>
      </c>
      <c r="C22" s="12">
        <v>91</v>
      </c>
      <c r="D22" s="12">
        <v>38</v>
      </c>
      <c r="E22" s="61">
        <f t="shared" si="5"/>
        <v>0.4175824175824176</v>
      </c>
      <c r="F22" s="20" t="s">
        <v>101</v>
      </c>
      <c r="G22" s="35">
        <f t="shared" si="4"/>
        <v>0.35436275756804886</v>
      </c>
      <c r="H22" s="22">
        <v>0.6</v>
      </c>
      <c r="I22" s="57">
        <f t="shared" si="6"/>
        <v>0.315</v>
      </c>
      <c r="J22" s="57">
        <f t="shared" si="1"/>
        <v>0.52570000000000006</v>
      </c>
      <c r="K22" s="57">
        <f t="shared" si="2"/>
        <v>0.1025824175824176</v>
      </c>
      <c r="L22" s="57">
        <f t="shared" si="3"/>
        <v>0.10811758241758246</v>
      </c>
    </row>
    <row r="23" spans="1:12" x14ac:dyDescent="0.25">
      <c r="A23" s="67"/>
      <c r="B23" s="13" t="s">
        <v>27</v>
      </c>
      <c r="C23" s="13">
        <v>746</v>
      </c>
      <c r="D23" s="13">
        <v>345</v>
      </c>
      <c r="E23" s="60">
        <f t="shared" si="5"/>
        <v>0.46246648793565681</v>
      </c>
      <c r="F23" s="24" t="s">
        <v>121</v>
      </c>
      <c r="G23" s="35">
        <f t="shared" si="4"/>
        <v>0.35436275756804886</v>
      </c>
      <c r="H23" s="22">
        <v>0.6</v>
      </c>
      <c r="I23" s="57">
        <f t="shared" si="6"/>
        <v>0.42700000000000005</v>
      </c>
      <c r="J23" s="57">
        <f t="shared" si="1"/>
        <v>0.49840000000000001</v>
      </c>
      <c r="K23" s="57">
        <f t="shared" si="2"/>
        <v>3.5466487935656765E-2</v>
      </c>
      <c r="L23" s="57">
        <f t="shared" si="3"/>
        <v>3.5933512064343198E-2</v>
      </c>
    </row>
    <row r="24" spans="1:12" x14ac:dyDescent="0.25">
      <c r="A24" s="68" t="s">
        <v>80</v>
      </c>
      <c r="B24" s="11" t="s">
        <v>115</v>
      </c>
      <c r="C24" s="12">
        <v>39</v>
      </c>
      <c r="D24" s="12">
        <v>32</v>
      </c>
      <c r="E24" s="59">
        <f t="shared" si="5"/>
        <v>0.82051282051282048</v>
      </c>
      <c r="F24" s="20" t="s">
        <v>99</v>
      </c>
      <c r="G24" s="35">
        <f t="shared" si="4"/>
        <v>0.35436275756804886</v>
      </c>
      <c r="H24" s="22">
        <v>0.6</v>
      </c>
      <c r="I24" s="57">
        <f t="shared" si="6"/>
        <v>0.66469999999999996</v>
      </c>
      <c r="J24" s="57">
        <f t="shared" si="1"/>
        <v>0.92459999999999998</v>
      </c>
      <c r="K24" s="57">
        <f t="shared" si="2"/>
        <v>0.15581282051282053</v>
      </c>
      <c r="L24" s="57">
        <f t="shared" si="3"/>
        <v>0.10408717948717949</v>
      </c>
    </row>
    <row r="25" spans="1:12" x14ac:dyDescent="0.25">
      <c r="A25" s="69"/>
      <c r="B25" s="18" t="s">
        <v>30</v>
      </c>
      <c r="C25" s="16">
        <v>39</v>
      </c>
      <c r="D25" s="16">
        <v>32</v>
      </c>
      <c r="E25" s="60">
        <f t="shared" si="5"/>
        <v>0.82051282051282048</v>
      </c>
      <c r="F25" s="24" t="s">
        <v>99</v>
      </c>
      <c r="G25" s="35">
        <f t="shared" si="4"/>
        <v>0.35436275756804886</v>
      </c>
      <c r="H25" s="22">
        <v>0.6</v>
      </c>
      <c r="I25" s="57">
        <f t="shared" si="6"/>
        <v>0.66469999999999996</v>
      </c>
      <c r="J25" s="57">
        <f t="shared" si="1"/>
        <v>0.92459999999999998</v>
      </c>
      <c r="K25" s="57">
        <f t="shared" si="2"/>
        <v>0.15581282051282053</v>
      </c>
      <c r="L25" s="57">
        <f t="shared" si="3"/>
        <v>0.10408717948717949</v>
      </c>
    </row>
    <row r="26" spans="1:12" ht="45" x14ac:dyDescent="0.25">
      <c r="A26" s="28" t="s">
        <v>72</v>
      </c>
      <c r="B26" s="29" t="s">
        <v>73</v>
      </c>
      <c r="C26" s="30">
        <v>1236</v>
      </c>
      <c r="D26" s="30">
        <v>528</v>
      </c>
      <c r="E26" s="60">
        <f>D26/C26</f>
        <v>0.42718446601941745</v>
      </c>
      <c r="F26" s="24" t="s">
        <v>122</v>
      </c>
      <c r="G26" s="35">
        <f t="shared" si="4"/>
        <v>0.35436275756804886</v>
      </c>
      <c r="H26" s="22">
        <v>0.6</v>
      </c>
      <c r="I26" s="57">
        <f t="shared" si="6"/>
        <v>0.39990000000000003</v>
      </c>
      <c r="J26" s="57">
        <f t="shared" si="1"/>
        <v>0.45549999999999996</v>
      </c>
      <c r="K26" s="57">
        <f t="shared" si="2"/>
        <v>2.7284466019417419E-2</v>
      </c>
      <c r="L26" s="57">
        <f t="shared" si="3"/>
        <v>2.8315533980582508E-2</v>
      </c>
    </row>
    <row r="27" spans="1:12" x14ac:dyDescent="0.25">
      <c r="A27" s="12"/>
      <c r="B27" s="16" t="s">
        <v>31</v>
      </c>
      <c r="C27" s="16">
        <v>3931</v>
      </c>
      <c r="D27" s="16">
        <v>1393</v>
      </c>
      <c r="E27" s="60">
        <f t="shared" si="5"/>
        <v>0.35436275756804886</v>
      </c>
      <c r="F27" s="24" t="s">
        <v>103</v>
      </c>
      <c r="G27" s="34"/>
      <c r="I27" s="57">
        <f t="shared" si="6"/>
        <v>0.33939999999999998</v>
      </c>
      <c r="J27" s="57">
        <f t="shared" si="1"/>
        <v>0.36950000000000005</v>
      </c>
      <c r="K27" s="57">
        <f t="shared" si="2"/>
        <v>1.4962757568048879E-2</v>
      </c>
      <c r="L27" s="57">
        <f t="shared" si="3"/>
        <v>1.5137242431951192E-2</v>
      </c>
    </row>
    <row r="28" spans="1:12" x14ac:dyDescent="0.25">
      <c r="A28" s="8" t="s">
        <v>6</v>
      </c>
      <c r="B28" s="2"/>
      <c r="C28" s="2"/>
      <c r="D28" s="2"/>
      <c r="I28" s="58"/>
      <c r="J28" s="58"/>
      <c r="K28" s="58"/>
      <c r="L28" s="58"/>
    </row>
  </sheetData>
  <mergeCells count="4">
    <mergeCell ref="A14:A23"/>
    <mergeCell ref="A24:A25"/>
    <mergeCell ref="A7:A10"/>
    <mergeCell ref="A11:A13"/>
  </mergeCells>
  <pageMargins left="0.7" right="0.7" top="0.75" bottom="0.75" header="0.3" footer="0.3"/>
  <pageSetup paperSize="9" orientation="portrait" r:id="rId1"/>
  <ignoredErrors>
    <ignoredError sqref="I14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4"/>
  <sheetViews>
    <sheetView topLeftCell="A37" workbookViewId="0">
      <selection activeCell="E68" sqref="E68"/>
    </sheetView>
  </sheetViews>
  <sheetFormatPr defaultRowHeight="15" x14ac:dyDescent="0.25"/>
  <cols>
    <col min="1" max="1" width="26.7109375" customWidth="1"/>
    <col min="3" max="3" width="12.7109375" customWidth="1"/>
    <col min="4" max="4" width="17.85546875" customWidth="1"/>
    <col min="5" max="6" width="16.42578125" customWidth="1"/>
    <col min="11" max="11" width="14.85546875" customWidth="1"/>
    <col min="12" max="12" width="18.7109375" customWidth="1"/>
    <col min="13" max="13" width="17" customWidth="1"/>
    <col min="14" max="14" width="13.85546875" customWidth="1"/>
  </cols>
  <sheetData>
    <row r="1" spans="1:17" x14ac:dyDescent="0.25">
      <c r="A1" s="1" t="s">
        <v>0</v>
      </c>
      <c r="B1" s="2"/>
      <c r="C1" s="2"/>
      <c r="D1" s="2"/>
      <c r="E1" s="3"/>
    </row>
    <row r="2" spans="1:17" x14ac:dyDescent="0.25">
      <c r="A2" s="4" t="s">
        <v>1</v>
      </c>
      <c r="B2" s="5"/>
      <c r="C2" s="5"/>
      <c r="D2" s="5"/>
    </row>
    <row r="3" spans="1:17" x14ac:dyDescent="0.25">
      <c r="A3" s="6" t="s">
        <v>2</v>
      </c>
      <c r="B3" s="5"/>
      <c r="C3" s="5"/>
      <c r="D3" s="5"/>
    </row>
    <row r="4" spans="1:17" x14ac:dyDescent="0.25">
      <c r="A4" s="7" t="s">
        <v>3</v>
      </c>
      <c r="B4" s="5"/>
      <c r="C4" s="5"/>
      <c r="D4" s="5"/>
    </row>
    <row r="5" spans="1:17" x14ac:dyDescent="0.25">
      <c r="A5" s="7"/>
      <c r="B5" s="5"/>
      <c r="C5" s="5"/>
      <c r="D5" s="5"/>
    </row>
    <row r="6" spans="1:17" ht="75" customHeight="1" x14ac:dyDescent="0.25">
      <c r="A6" s="9" t="s">
        <v>7</v>
      </c>
      <c r="B6" s="10" t="s">
        <v>4</v>
      </c>
      <c r="C6" s="17" t="s">
        <v>32</v>
      </c>
      <c r="D6" s="17" t="s">
        <v>33</v>
      </c>
      <c r="E6" s="16" t="s">
        <v>5</v>
      </c>
      <c r="F6" s="17" t="s">
        <v>66</v>
      </c>
      <c r="G6" s="14"/>
      <c r="H6" s="25" t="s">
        <v>68</v>
      </c>
      <c r="I6" s="25" t="s">
        <v>69</v>
      </c>
      <c r="J6" s="25" t="s">
        <v>70</v>
      </c>
      <c r="K6" s="25" t="s">
        <v>71</v>
      </c>
    </row>
    <row r="7" spans="1:17" x14ac:dyDescent="0.25">
      <c r="A7" s="65" t="s">
        <v>8</v>
      </c>
      <c r="B7" s="11" t="s">
        <v>12</v>
      </c>
      <c r="C7" s="12">
        <v>1035</v>
      </c>
      <c r="D7" s="12">
        <v>324</v>
      </c>
      <c r="E7" s="31">
        <f>D7/C7</f>
        <v>0.31304347826086959</v>
      </c>
      <c r="F7" s="20" t="s">
        <v>35</v>
      </c>
      <c r="G7" s="22">
        <v>0.6</v>
      </c>
      <c r="H7" s="26">
        <f>LEFT(F7,5)%</f>
        <v>0.28489999999999999</v>
      </c>
      <c r="I7" s="26">
        <f>RIGHT(F7,5)%</f>
        <v>0.34229999999999999</v>
      </c>
      <c r="J7" s="26">
        <f>E7-H7</f>
        <v>2.8143478260869603E-2</v>
      </c>
      <c r="K7" s="26">
        <f>I7-E7</f>
        <v>2.9256521739130403E-2</v>
      </c>
    </row>
    <row r="8" spans="1:17" x14ac:dyDescent="0.25">
      <c r="A8" s="66"/>
      <c r="B8" s="11" t="s">
        <v>14</v>
      </c>
      <c r="C8" s="12">
        <v>886</v>
      </c>
      <c r="D8" s="12">
        <v>224</v>
      </c>
      <c r="E8" s="31">
        <f>D8/C8</f>
        <v>0.25282167042889392</v>
      </c>
      <c r="F8" s="20" t="s">
        <v>37</v>
      </c>
      <c r="G8" s="22">
        <v>0.6</v>
      </c>
      <c r="H8" s="26">
        <f t="shared" ref="H8:H26" si="0">LEFT(F8,5)%</f>
        <v>0.22450000000000001</v>
      </c>
      <c r="I8" s="26">
        <f t="shared" ref="I8:I26" si="1">RIGHT(F8,5)%</f>
        <v>0.2828</v>
      </c>
      <c r="J8" s="26">
        <f t="shared" ref="J8:J26" si="2">E8-H8</f>
        <v>2.8321670428893914E-2</v>
      </c>
      <c r="K8" s="26">
        <f t="shared" ref="K8:K26" si="3">I8-E8</f>
        <v>2.9978329571106077E-2</v>
      </c>
    </row>
    <row r="9" spans="1:17" x14ac:dyDescent="0.25">
      <c r="A9" s="66"/>
      <c r="B9" s="11" t="s">
        <v>9</v>
      </c>
      <c r="C9" s="12">
        <v>706</v>
      </c>
      <c r="D9" s="12">
        <v>301</v>
      </c>
      <c r="E9" s="31">
        <f>D9/C9</f>
        <v>0.42634560906515578</v>
      </c>
      <c r="F9" s="20" t="s">
        <v>34</v>
      </c>
      <c r="G9" s="22">
        <v>0.6</v>
      </c>
      <c r="H9" s="26">
        <f t="shared" si="0"/>
        <v>0.38950000000000001</v>
      </c>
      <c r="I9" s="26">
        <f t="shared" si="1"/>
        <v>0.46380000000000005</v>
      </c>
      <c r="J9" s="26">
        <f t="shared" si="2"/>
        <v>3.6845609065155771E-2</v>
      </c>
      <c r="K9" s="26">
        <f t="shared" si="3"/>
        <v>3.7454390934844262E-2</v>
      </c>
    </row>
    <row r="10" spans="1:17" x14ac:dyDescent="0.25">
      <c r="A10" s="67"/>
      <c r="B10" s="13" t="s">
        <v>10</v>
      </c>
      <c r="C10" s="16">
        <f>SUM(C7:C9)</f>
        <v>2627</v>
      </c>
      <c r="D10" s="16">
        <f>SUM(D7:D9)</f>
        <v>849</v>
      </c>
      <c r="E10" s="32">
        <f t="shared" ref="E10:E28" si="4">D10/C10</f>
        <v>0.32318233726684431</v>
      </c>
      <c r="F10" s="24" t="s">
        <v>74</v>
      </c>
      <c r="G10" s="22">
        <v>0.6</v>
      </c>
      <c r="H10" s="26">
        <f t="shared" si="0"/>
        <v>0.30530000000000002</v>
      </c>
      <c r="I10" s="26">
        <f t="shared" si="1"/>
        <v>0.34139999999999998</v>
      </c>
      <c r="J10" s="26">
        <f t="shared" si="2"/>
        <v>1.7882337266844295E-2</v>
      </c>
      <c r="K10" s="26">
        <f t="shared" si="3"/>
        <v>1.8217662733155671E-2</v>
      </c>
    </row>
    <row r="11" spans="1:17" x14ac:dyDescent="0.25">
      <c r="A11" s="65" t="s">
        <v>11</v>
      </c>
      <c r="B11" s="11" t="s">
        <v>13</v>
      </c>
      <c r="C11" s="12">
        <v>179</v>
      </c>
      <c r="D11" s="12">
        <v>70</v>
      </c>
      <c r="E11" s="31">
        <f t="shared" si="4"/>
        <v>0.39106145251396646</v>
      </c>
      <c r="F11" s="20" t="s">
        <v>36</v>
      </c>
      <c r="G11" s="22">
        <v>0.6</v>
      </c>
      <c r="H11" s="26">
        <f t="shared" si="0"/>
        <v>0.31909999999999999</v>
      </c>
      <c r="I11" s="26">
        <f t="shared" si="1"/>
        <v>0.4667</v>
      </c>
      <c r="J11" s="26">
        <f t="shared" si="2"/>
        <v>7.1961452513966462E-2</v>
      </c>
      <c r="K11" s="26">
        <f t="shared" si="3"/>
        <v>7.5638547486033547E-2</v>
      </c>
    </row>
    <row r="12" spans="1:17" x14ac:dyDescent="0.25">
      <c r="A12" s="66"/>
      <c r="B12" s="11" t="s">
        <v>15</v>
      </c>
      <c r="C12" s="12">
        <v>242</v>
      </c>
      <c r="D12" s="12">
        <v>101</v>
      </c>
      <c r="E12" s="31">
        <f t="shared" si="4"/>
        <v>0.41735537190082644</v>
      </c>
      <c r="F12" s="20" t="s">
        <v>38</v>
      </c>
      <c r="G12" s="22">
        <v>0.6</v>
      </c>
      <c r="H12" s="26">
        <f t="shared" si="0"/>
        <v>0.35450000000000004</v>
      </c>
      <c r="I12" s="26">
        <f t="shared" si="1"/>
        <v>0.48219999999999996</v>
      </c>
      <c r="J12" s="26">
        <f t="shared" si="2"/>
        <v>6.2855371900826407E-2</v>
      </c>
      <c r="K12" s="26">
        <f t="shared" si="3"/>
        <v>6.4844628099173518E-2</v>
      </c>
    </row>
    <row r="13" spans="1:17" x14ac:dyDescent="0.25">
      <c r="A13" s="67"/>
      <c r="B13" s="13" t="s">
        <v>16</v>
      </c>
      <c r="C13" s="16">
        <f>SUM(C11:C12)</f>
        <v>421</v>
      </c>
      <c r="D13" s="16">
        <f>SUM(D11:D12)</f>
        <v>171</v>
      </c>
      <c r="E13" s="32">
        <f t="shared" si="4"/>
        <v>0.40617577197149646</v>
      </c>
      <c r="F13" s="24" t="s">
        <v>75</v>
      </c>
      <c r="G13" s="22">
        <v>0.6</v>
      </c>
      <c r="H13" s="26">
        <f t="shared" si="0"/>
        <v>0.3589</v>
      </c>
      <c r="I13" s="26">
        <f t="shared" si="1"/>
        <v>0.45479999999999998</v>
      </c>
      <c r="J13" s="26">
        <f t="shared" si="2"/>
        <v>4.7275771971496461E-2</v>
      </c>
      <c r="K13" s="26">
        <f t="shared" si="3"/>
        <v>4.8624228028503524E-2</v>
      </c>
      <c r="Q13" s="27"/>
    </row>
    <row r="14" spans="1:17" x14ac:dyDescent="0.25">
      <c r="A14" s="65" t="s">
        <v>17</v>
      </c>
      <c r="B14" s="11" t="s">
        <v>18</v>
      </c>
      <c r="C14" s="12">
        <v>7</v>
      </c>
      <c r="D14" s="12">
        <v>5</v>
      </c>
      <c r="E14" s="31">
        <f t="shared" si="4"/>
        <v>0.7142857142857143</v>
      </c>
      <c r="F14" s="20" t="s">
        <v>39</v>
      </c>
      <c r="G14" s="22">
        <v>0.6</v>
      </c>
      <c r="H14" s="26">
        <f t="shared" si="0"/>
        <v>0.29039999999999999</v>
      </c>
      <c r="I14" s="26">
        <f t="shared" si="1"/>
        <v>0.96329999999999993</v>
      </c>
      <c r="J14" s="26">
        <f t="shared" si="2"/>
        <v>0.42388571428571431</v>
      </c>
      <c r="K14" s="26">
        <f t="shared" si="3"/>
        <v>0.24901428571428563</v>
      </c>
    </row>
    <row r="15" spans="1:17" x14ac:dyDescent="0.25">
      <c r="A15" s="66"/>
      <c r="B15" s="11" t="s">
        <v>19</v>
      </c>
      <c r="C15" s="12">
        <v>71</v>
      </c>
      <c r="D15" s="12">
        <v>45</v>
      </c>
      <c r="E15" s="31">
        <f t="shared" si="4"/>
        <v>0.63380281690140849</v>
      </c>
      <c r="F15" s="20" t="s">
        <v>40</v>
      </c>
      <c r="G15" s="22">
        <v>0.6</v>
      </c>
      <c r="H15" s="26">
        <f t="shared" si="0"/>
        <v>0.51100000000000001</v>
      </c>
      <c r="I15" s="26">
        <f t="shared" si="1"/>
        <v>0.745</v>
      </c>
      <c r="J15" s="26">
        <f t="shared" si="2"/>
        <v>0.12280281690140848</v>
      </c>
      <c r="K15" s="26">
        <f t="shared" si="3"/>
        <v>0.1111971830985915</v>
      </c>
    </row>
    <row r="16" spans="1:17" x14ac:dyDescent="0.25">
      <c r="A16" s="66"/>
      <c r="B16" s="11" t="s">
        <v>20</v>
      </c>
      <c r="C16" s="12">
        <v>73</v>
      </c>
      <c r="D16" s="12">
        <v>12</v>
      </c>
      <c r="E16" s="31">
        <f t="shared" si="4"/>
        <v>0.16438356164383561</v>
      </c>
      <c r="F16" s="20" t="s">
        <v>41</v>
      </c>
      <c r="G16" s="22">
        <v>0.6</v>
      </c>
      <c r="H16" s="26">
        <f>LEFT(F16,4)%</f>
        <v>8.7899999999999992E-2</v>
      </c>
      <c r="I16" s="26">
        <f t="shared" si="1"/>
        <v>0.26950000000000002</v>
      </c>
      <c r="J16" s="26">
        <f t="shared" si="2"/>
        <v>7.6483561643835615E-2</v>
      </c>
      <c r="K16" s="26">
        <f t="shared" si="3"/>
        <v>0.10511643835616441</v>
      </c>
    </row>
    <row r="17" spans="1:11" x14ac:dyDescent="0.25">
      <c r="A17" s="66"/>
      <c r="B17" s="11" t="s">
        <v>21</v>
      </c>
      <c r="C17" s="12">
        <v>85</v>
      </c>
      <c r="D17" s="12">
        <v>46</v>
      </c>
      <c r="E17" s="31">
        <f t="shared" si="4"/>
        <v>0.54117647058823526</v>
      </c>
      <c r="F17" s="20" t="s">
        <v>42</v>
      </c>
      <c r="G17" s="22">
        <v>0.6</v>
      </c>
      <c r="H17" s="26">
        <f t="shared" si="0"/>
        <v>0.42959999999999998</v>
      </c>
      <c r="I17" s="26">
        <f t="shared" si="1"/>
        <v>0.64980000000000004</v>
      </c>
      <c r="J17" s="26">
        <f t="shared" si="2"/>
        <v>0.11157647058823528</v>
      </c>
      <c r="K17" s="26">
        <f t="shared" si="3"/>
        <v>0.10862352941176479</v>
      </c>
    </row>
    <row r="18" spans="1:11" x14ac:dyDescent="0.25">
      <c r="A18" s="66"/>
      <c r="B18" s="11" t="s">
        <v>22</v>
      </c>
      <c r="C18" s="12">
        <v>181</v>
      </c>
      <c r="D18" s="12">
        <v>98</v>
      </c>
      <c r="E18" s="31">
        <f t="shared" si="4"/>
        <v>0.54143646408839774</v>
      </c>
      <c r="F18" s="20" t="s">
        <v>43</v>
      </c>
      <c r="G18" s="22">
        <v>0.6</v>
      </c>
      <c r="H18" s="26">
        <f t="shared" si="0"/>
        <v>0.46590000000000004</v>
      </c>
      <c r="I18" s="26">
        <f t="shared" si="1"/>
        <v>0.61560000000000004</v>
      </c>
      <c r="J18" s="26">
        <f t="shared" si="2"/>
        <v>7.5536464088397703E-2</v>
      </c>
      <c r="K18" s="26">
        <f t="shared" si="3"/>
        <v>7.4163535911602296E-2</v>
      </c>
    </row>
    <row r="19" spans="1:11" x14ac:dyDescent="0.25">
      <c r="A19" s="66"/>
      <c r="B19" s="11" t="s">
        <v>23</v>
      </c>
      <c r="C19" s="12">
        <v>64</v>
      </c>
      <c r="D19" s="12">
        <v>37</v>
      </c>
      <c r="E19" s="31">
        <f t="shared" si="4"/>
        <v>0.578125</v>
      </c>
      <c r="F19" s="20" t="s">
        <v>44</v>
      </c>
      <c r="G19" s="22">
        <v>0.6</v>
      </c>
      <c r="H19" s="26">
        <f t="shared" si="0"/>
        <v>0.44819999999999999</v>
      </c>
      <c r="I19" s="26">
        <f t="shared" si="1"/>
        <v>0.7006</v>
      </c>
      <c r="J19" s="26">
        <f t="shared" si="2"/>
        <v>0.12992500000000001</v>
      </c>
      <c r="K19" s="26">
        <f t="shared" si="3"/>
        <v>0.122475</v>
      </c>
    </row>
    <row r="20" spans="1:11" x14ac:dyDescent="0.25">
      <c r="A20" s="66"/>
      <c r="B20" s="11" t="s">
        <v>24</v>
      </c>
      <c r="C20" s="12">
        <v>118</v>
      </c>
      <c r="D20" s="12">
        <v>57</v>
      </c>
      <c r="E20" s="31">
        <f t="shared" si="4"/>
        <v>0.48305084745762711</v>
      </c>
      <c r="F20" s="20" t="s">
        <v>45</v>
      </c>
      <c r="G20" s="22">
        <v>0.6</v>
      </c>
      <c r="H20" s="26">
        <f t="shared" si="0"/>
        <v>0.3901</v>
      </c>
      <c r="I20" s="26">
        <f t="shared" si="1"/>
        <v>0.57689999999999997</v>
      </c>
      <c r="J20" s="26">
        <f t="shared" si="2"/>
        <v>9.2950847457627106E-2</v>
      </c>
      <c r="K20" s="26">
        <f t="shared" si="3"/>
        <v>9.384915254237286E-2</v>
      </c>
    </row>
    <row r="21" spans="1:11" x14ac:dyDescent="0.25">
      <c r="A21" s="66"/>
      <c r="B21" s="11" t="s">
        <v>25</v>
      </c>
      <c r="C21" s="12">
        <v>44</v>
      </c>
      <c r="D21" s="12">
        <v>26</v>
      </c>
      <c r="E21" s="31">
        <f t="shared" si="4"/>
        <v>0.59090909090909094</v>
      </c>
      <c r="F21" s="20" t="s">
        <v>46</v>
      </c>
      <c r="G21" s="22">
        <v>0.6</v>
      </c>
      <c r="H21" s="26">
        <f t="shared" si="0"/>
        <v>0.4325</v>
      </c>
      <c r="I21" s="26">
        <f t="shared" si="1"/>
        <v>0.73659999999999992</v>
      </c>
      <c r="J21" s="26">
        <f t="shared" si="2"/>
        <v>0.15840909090909094</v>
      </c>
      <c r="K21" s="26">
        <f t="shared" si="3"/>
        <v>0.14569090909090898</v>
      </c>
    </row>
    <row r="22" spans="1:11" x14ac:dyDescent="0.25">
      <c r="A22" s="66"/>
      <c r="B22" s="11" t="s">
        <v>26</v>
      </c>
      <c r="C22" s="12">
        <v>99</v>
      </c>
      <c r="D22" s="12">
        <v>58</v>
      </c>
      <c r="E22" s="31">
        <f t="shared" si="4"/>
        <v>0.58585858585858586</v>
      </c>
      <c r="F22" s="20" t="s">
        <v>47</v>
      </c>
      <c r="G22" s="22">
        <v>0.6</v>
      </c>
      <c r="H22" s="26">
        <f t="shared" si="0"/>
        <v>0.4824</v>
      </c>
      <c r="I22" s="26">
        <f t="shared" si="1"/>
        <v>0.68400000000000005</v>
      </c>
      <c r="J22" s="26">
        <f t="shared" si="2"/>
        <v>0.10345858585858586</v>
      </c>
      <c r="K22" s="26">
        <f t="shared" si="3"/>
        <v>9.8141414141414196E-2</v>
      </c>
    </row>
    <row r="23" spans="1:11" x14ac:dyDescent="0.25">
      <c r="A23" s="67"/>
      <c r="B23" s="13" t="s">
        <v>27</v>
      </c>
      <c r="C23" s="19">
        <f>SUM(C14:C22)</f>
        <v>742</v>
      </c>
      <c r="D23" s="16">
        <f>SUM(D14:D22)</f>
        <v>384</v>
      </c>
      <c r="E23" s="32">
        <f t="shared" si="4"/>
        <v>0.51752021563342321</v>
      </c>
      <c r="F23" s="21" t="s">
        <v>76</v>
      </c>
      <c r="G23" s="22">
        <v>0.6</v>
      </c>
      <c r="H23" s="26">
        <f t="shared" si="0"/>
        <v>0.48090000000000005</v>
      </c>
      <c r="I23" s="26">
        <f t="shared" si="1"/>
        <v>0.55399999999999994</v>
      </c>
      <c r="J23" s="26">
        <f t="shared" si="2"/>
        <v>3.6620215633423159E-2</v>
      </c>
      <c r="K23" s="26">
        <f t="shared" si="3"/>
        <v>3.6479784366576729E-2</v>
      </c>
    </row>
    <row r="24" spans="1:11" x14ac:dyDescent="0.25">
      <c r="A24" s="65" t="s">
        <v>80</v>
      </c>
      <c r="B24" s="11" t="s">
        <v>29</v>
      </c>
      <c r="C24" s="12">
        <v>52</v>
      </c>
      <c r="D24" s="12">
        <v>40</v>
      </c>
      <c r="E24" s="31">
        <f t="shared" si="4"/>
        <v>0.76923076923076927</v>
      </c>
      <c r="F24" s="20" t="s">
        <v>50</v>
      </c>
      <c r="G24" s="22">
        <v>0.6</v>
      </c>
      <c r="H24" s="26">
        <f t="shared" si="0"/>
        <v>0.63159999999999994</v>
      </c>
      <c r="I24" s="26">
        <f t="shared" si="1"/>
        <v>0.87470000000000003</v>
      </c>
      <c r="J24" s="26">
        <f t="shared" si="2"/>
        <v>0.13763076923076933</v>
      </c>
      <c r="K24" s="26">
        <f t="shared" si="3"/>
        <v>0.10546923076923076</v>
      </c>
    </row>
    <row r="25" spans="1:11" x14ac:dyDescent="0.25">
      <c r="A25" s="66"/>
      <c r="B25" s="11" t="s">
        <v>28</v>
      </c>
      <c r="C25" s="12">
        <v>13</v>
      </c>
      <c r="D25" s="12">
        <v>7</v>
      </c>
      <c r="E25" s="31">
        <f t="shared" si="4"/>
        <v>0.53846153846153844</v>
      </c>
      <c r="F25" s="20" t="s">
        <v>49</v>
      </c>
      <c r="G25" s="22">
        <v>0.6</v>
      </c>
      <c r="H25" s="26">
        <f t="shared" si="0"/>
        <v>0.25129999999999997</v>
      </c>
      <c r="I25" s="26">
        <f t="shared" si="1"/>
        <v>0.80779999999999996</v>
      </c>
      <c r="J25" s="26">
        <f t="shared" si="2"/>
        <v>0.28716153846153847</v>
      </c>
      <c r="K25" s="26">
        <f t="shared" si="3"/>
        <v>0.26933846153846153</v>
      </c>
    </row>
    <row r="26" spans="1:11" x14ac:dyDescent="0.25">
      <c r="A26" s="67"/>
      <c r="B26" s="18" t="s">
        <v>30</v>
      </c>
      <c r="C26" s="16">
        <f>SUM(C24:C25)</f>
        <v>65</v>
      </c>
      <c r="D26" s="16">
        <f>SUM(D24:D25)</f>
        <v>47</v>
      </c>
      <c r="E26" s="32">
        <f t="shared" si="4"/>
        <v>0.72307692307692306</v>
      </c>
      <c r="F26" s="21" t="s">
        <v>77</v>
      </c>
      <c r="G26" s="22">
        <v>0.6</v>
      </c>
      <c r="H26" s="26">
        <f t="shared" si="0"/>
        <v>0.59810000000000008</v>
      </c>
      <c r="I26" s="26">
        <f t="shared" si="1"/>
        <v>0.82689999999999997</v>
      </c>
      <c r="J26" s="26">
        <f t="shared" si="2"/>
        <v>0.12497692307692299</v>
      </c>
      <c r="K26" s="26">
        <f t="shared" si="3"/>
        <v>0.10382307692307691</v>
      </c>
    </row>
    <row r="27" spans="1:11" ht="45" x14ac:dyDescent="0.25">
      <c r="A27" s="28" t="s">
        <v>72</v>
      </c>
      <c r="B27" s="29" t="s">
        <v>73</v>
      </c>
      <c r="C27" s="30">
        <f>SUM(C13+C23+C26)</f>
        <v>1228</v>
      </c>
      <c r="D27" s="30">
        <f>SUM(D13+D23+D26)</f>
        <v>602</v>
      </c>
      <c r="E27" s="32">
        <f>D27/C27</f>
        <v>0.49022801302931596</v>
      </c>
      <c r="F27" s="24" t="s">
        <v>78</v>
      </c>
      <c r="G27" s="22">
        <v>0.6</v>
      </c>
      <c r="H27" s="26">
        <f t="shared" ref="H27:H28" si="5">LEFT(F27,5)%</f>
        <v>0.46189999999999998</v>
      </c>
      <c r="I27" s="26">
        <f t="shared" ref="I27:I28" si="6">RIGHT(F27,5)%</f>
        <v>0.51859999999999995</v>
      </c>
      <c r="J27" s="26">
        <f t="shared" ref="J27:J28" si="7">E27-H27</f>
        <v>2.8328013029315979E-2</v>
      </c>
      <c r="K27" s="26">
        <f t="shared" ref="K27:K28" si="8">I27-E27</f>
        <v>2.8371986970683993E-2</v>
      </c>
    </row>
    <row r="28" spans="1:11" x14ac:dyDescent="0.25">
      <c r="A28" s="10"/>
      <c r="B28" s="23" t="s">
        <v>31</v>
      </c>
      <c r="C28" s="16">
        <f>SUM(C26,C23,C13,C10)</f>
        <v>3855</v>
      </c>
      <c r="D28" s="16">
        <f>SUM(D26,D23,D13,D10)</f>
        <v>1451</v>
      </c>
      <c r="E28" s="32">
        <f t="shared" si="4"/>
        <v>0.37639429312581063</v>
      </c>
      <c r="F28" s="21" t="s">
        <v>79</v>
      </c>
      <c r="G28" s="14"/>
      <c r="H28" s="26">
        <f t="shared" si="5"/>
        <v>0.36109999999999998</v>
      </c>
      <c r="I28" s="26">
        <f t="shared" si="6"/>
        <v>0.39189999999999997</v>
      </c>
      <c r="J28" s="26">
        <f t="shared" si="7"/>
        <v>1.5294293125810654E-2</v>
      </c>
      <c r="K28" s="26">
        <f t="shared" si="8"/>
        <v>1.550570687418934E-2</v>
      </c>
    </row>
    <row r="29" spans="1:11" x14ac:dyDescent="0.25">
      <c r="A29" s="15"/>
      <c r="B29" s="14"/>
      <c r="C29" s="14"/>
      <c r="D29" s="14"/>
      <c r="E29" s="14"/>
      <c r="F29" s="14"/>
      <c r="G29" s="14"/>
    </row>
    <row r="32" spans="1:11" x14ac:dyDescent="0.25">
      <c r="A32" s="1" t="s">
        <v>0</v>
      </c>
      <c r="B32" s="2"/>
      <c r="C32" s="2"/>
      <c r="D32" s="2"/>
      <c r="E32" s="3"/>
    </row>
    <row r="33" spans="1:11" x14ac:dyDescent="0.25">
      <c r="A33" s="4" t="s">
        <v>1</v>
      </c>
      <c r="B33" s="5"/>
      <c r="C33" s="5"/>
      <c r="D33" s="5"/>
    </row>
    <row r="34" spans="1:11" x14ac:dyDescent="0.25">
      <c r="A34" s="6" t="s">
        <v>2</v>
      </c>
      <c r="B34" s="5"/>
      <c r="C34" s="5"/>
      <c r="D34" s="5"/>
    </row>
    <row r="35" spans="1:11" x14ac:dyDescent="0.25">
      <c r="A35" s="7" t="s">
        <v>3</v>
      </c>
      <c r="B35" s="5"/>
      <c r="C35" s="5"/>
      <c r="D35" s="5"/>
    </row>
    <row r="36" spans="1:11" x14ac:dyDescent="0.25">
      <c r="A36" s="7"/>
      <c r="B36" s="5"/>
      <c r="C36" s="5"/>
      <c r="D36" s="5"/>
    </row>
    <row r="37" spans="1:11" ht="75" x14ac:dyDescent="0.25">
      <c r="A37" s="16" t="s">
        <v>7</v>
      </c>
      <c r="B37" s="16" t="s">
        <v>4</v>
      </c>
      <c r="C37" s="17" t="s">
        <v>51</v>
      </c>
      <c r="D37" s="17" t="s">
        <v>33</v>
      </c>
      <c r="E37" s="16" t="s">
        <v>5</v>
      </c>
      <c r="F37" s="17" t="s">
        <v>67</v>
      </c>
      <c r="G37" s="22">
        <v>0.6</v>
      </c>
      <c r="H37" s="25" t="s">
        <v>68</v>
      </c>
      <c r="I37" s="25" t="s">
        <v>69</v>
      </c>
      <c r="J37" s="25" t="s">
        <v>70</v>
      </c>
      <c r="K37" s="25" t="s">
        <v>71</v>
      </c>
    </row>
    <row r="38" spans="1:11" x14ac:dyDescent="0.25">
      <c r="A38" s="65" t="s">
        <v>8</v>
      </c>
      <c r="B38" s="12" t="s">
        <v>12</v>
      </c>
      <c r="C38" s="12">
        <v>796</v>
      </c>
      <c r="D38" s="12">
        <v>324</v>
      </c>
      <c r="E38" s="59">
        <f>D38/C38</f>
        <v>0.40703517587939697</v>
      </c>
      <c r="F38" s="20" t="s">
        <v>53</v>
      </c>
      <c r="G38" s="22">
        <v>0.6</v>
      </c>
      <c r="H38" s="26">
        <f t="shared" ref="H38:H59" si="9">LEFT(F38,5)%</f>
        <v>0.37270000000000003</v>
      </c>
      <c r="I38" s="26">
        <f t="shared" ref="I38:I59" si="10">RIGHT(F38,5)%</f>
        <v>0.44209999999999999</v>
      </c>
      <c r="J38" s="26">
        <f t="shared" ref="J38:J59" si="11">E38-H38</f>
        <v>3.433517587939694E-2</v>
      </c>
      <c r="K38" s="26">
        <f t="shared" ref="K38:K59" si="12">I38-E38</f>
        <v>3.5064824120603022E-2</v>
      </c>
    </row>
    <row r="39" spans="1:11" x14ac:dyDescent="0.25">
      <c r="A39" s="66"/>
      <c r="B39" s="12" t="s">
        <v>14</v>
      </c>
      <c r="C39" s="12">
        <v>679</v>
      </c>
      <c r="D39" s="12">
        <v>224</v>
      </c>
      <c r="E39" s="59">
        <f>D39/C39</f>
        <v>0.32989690721649484</v>
      </c>
      <c r="F39" s="20" t="s">
        <v>55</v>
      </c>
      <c r="G39" s="22">
        <v>0.6</v>
      </c>
      <c r="H39" s="26">
        <f t="shared" si="9"/>
        <v>0.29460000000000003</v>
      </c>
      <c r="I39" s="26">
        <f t="shared" si="10"/>
        <v>0.36670000000000003</v>
      </c>
      <c r="J39" s="26">
        <f t="shared" si="11"/>
        <v>3.5296907216494811E-2</v>
      </c>
      <c r="K39" s="26">
        <f t="shared" si="12"/>
        <v>3.6803092783505187E-2</v>
      </c>
    </row>
    <row r="40" spans="1:11" x14ac:dyDescent="0.25">
      <c r="A40" s="66"/>
      <c r="B40" s="12" t="s">
        <v>9</v>
      </c>
      <c r="C40" s="12">
        <v>548</v>
      </c>
      <c r="D40" s="12">
        <v>301</v>
      </c>
      <c r="E40" s="59">
        <f>D40/C40</f>
        <v>0.5492700729927007</v>
      </c>
      <c r="F40" s="20" t="s">
        <v>52</v>
      </c>
      <c r="G40" s="22">
        <v>0.6</v>
      </c>
      <c r="H40" s="26">
        <f t="shared" si="9"/>
        <v>0.50649999999999995</v>
      </c>
      <c r="I40" s="26">
        <f t="shared" si="10"/>
        <v>0.59150000000000003</v>
      </c>
      <c r="J40" s="26">
        <f t="shared" si="11"/>
        <v>4.2770072992700747E-2</v>
      </c>
      <c r="K40" s="26">
        <f t="shared" si="12"/>
        <v>4.2229927007299328E-2</v>
      </c>
    </row>
    <row r="41" spans="1:11" x14ac:dyDescent="0.25">
      <c r="A41" s="67"/>
      <c r="B41" s="16" t="s">
        <v>10</v>
      </c>
      <c r="C41" s="16">
        <f>SUM(C38:C40)</f>
        <v>2023</v>
      </c>
      <c r="D41" s="16">
        <f>SUM(D38:D40)</f>
        <v>849</v>
      </c>
      <c r="E41" s="60">
        <f t="shared" ref="E41:E59" si="13">D41/C41</f>
        <v>0.41967375185368266</v>
      </c>
      <c r="F41" s="24" t="s">
        <v>81</v>
      </c>
      <c r="G41" s="22">
        <v>0.6</v>
      </c>
      <c r="H41" s="26">
        <f t="shared" si="9"/>
        <v>0.39810000000000001</v>
      </c>
      <c r="I41" s="26">
        <f t="shared" si="10"/>
        <v>0.4415</v>
      </c>
      <c r="J41" s="26">
        <f t="shared" si="11"/>
        <v>2.1573751853682654E-2</v>
      </c>
      <c r="K41" s="26">
        <f t="shared" si="12"/>
        <v>2.182624814631734E-2</v>
      </c>
    </row>
    <row r="42" spans="1:11" x14ac:dyDescent="0.25">
      <c r="A42" s="65" t="s">
        <v>11</v>
      </c>
      <c r="B42" s="12" t="s">
        <v>13</v>
      </c>
      <c r="C42" s="12">
        <v>101</v>
      </c>
      <c r="D42" s="12">
        <v>70</v>
      </c>
      <c r="E42" s="59">
        <f t="shared" si="13"/>
        <v>0.69306930693069302</v>
      </c>
      <c r="F42" s="20" t="s">
        <v>54</v>
      </c>
      <c r="G42" s="22">
        <v>0.6</v>
      </c>
      <c r="H42" s="26">
        <f t="shared" si="9"/>
        <v>0.59340000000000004</v>
      </c>
      <c r="I42" s="26">
        <f t="shared" si="10"/>
        <v>0.78099999999999992</v>
      </c>
      <c r="J42" s="26">
        <f t="shared" si="11"/>
        <v>9.966930693069298E-2</v>
      </c>
      <c r="K42" s="26">
        <f t="shared" si="12"/>
        <v>8.7930693069306898E-2</v>
      </c>
    </row>
    <row r="43" spans="1:11" x14ac:dyDescent="0.25">
      <c r="A43" s="66"/>
      <c r="B43" s="12" t="s">
        <v>15</v>
      </c>
      <c r="C43" s="12">
        <v>178</v>
      </c>
      <c r="D43" s="12">
        <v>101</v>
      </c>
      <c r="E43" s="59">
        <f t="shared" si="13"/>
        <v>0.56741573033707871</v>
      </c>
      <c r="F43" s="20" t="s">
        <v>56</v>
      </c>
      <c r="G43" s="22">
        <v>0.6</v>
      </c>
      <c r="H43" s="26">
        <f t="shared" si="9"/>
        <v>0.49119999999999997</v>
      </c>
      <c r="I43" s="26">
        <f t="shared" si="10"/>
        <v>0.64129999999999998</v>
      </c>
      <c r="J43" s="26">
        <f t="shared" si="11"/>
        <v>7.6215730337078735E-2</v>
      </c>
      <c r="K43" s="26">
        <f t="shared" si="12"/>
        <v>7.3884269662921276E-2</v>
      </c>
    </row>
    <row r="44" spans="1:11" x14ac:dyDescent="0.25">
      <c r="A44" s="67"/>
      <c r="B44" s="16" t="s">
        <v>16</v>
      </c>
      <c r="C44" s="19">
        <f>SUM(C42:C43)</f>
        <v>279</v>
      </c>
      <c r="D44" s="16">
        <f>SUM(D42:D43)</f>
        <v>171</v>
      </c>
      <c r="E44" s="60">
        <f t="shared" si="13"/>
        <v>0.61290322580645162</v>
      </c>
      <c r="F44" s="24" t="s">
        <v>82</v>
      </c>
      <c r="G44" s="22">
        <v>0.6</v>
      </c>
      <c r="H44" s="26">
        <f t="shared" si="9"/>
        <v>0.55299999999999994</v>
      </c>
      <c r="I44" s="26">
        <f t="shared" si="10"/>
        <v>0.67040000000000011</v>
      </c>
      <c r="J44" s="26">
        <f t="shared" si="11"/>
        <v>5.9903225806451688E-2</v>
      </c>
      <c r="K44" s="26">
        <f t="shared" si="12"/>
        <v>5.7496774193548483E-2</v>
      </c>
    </row>
    <row r="45" spans="1:11" x14ac:dyDescent="0.25">
      <c r="A45" s="65" t="s">
        <v>17</v>
      </c>
      <c r="B45" s="12" t="s">
        <v>18</v>
      </c>
      <c r="C45" s="12">
        <v>7</v>
      </c>
      <c r="D45" s="12">
        <v>5</v>
      </c>
      <c r="E45" s="59">
        <f t="shared" si="13"/>
        <v>0.7142857142857143</v>
      </c>
      <c r="F45" s="20" t="s">
        <v>39</v>
      </c>
      <c r="G45" s="22">
        <v>0.6</v>
      </c>
      <c r="H45" s="26">
        <f t="shared" si="9"/>
        <v>0.29039999999999999</v>
      </c>
      <c r="I45" s="26">
        <f t="shared" si="10"/>
        <v>0.96329999999999993</v>
      </c>
      <c r="J45" s="26">
        <f t="shared" si="11"/>
        <v>0.42388571428571431</v>
      </c>
      <c r="K45" s="26">
        <f t="shared" si="12"/>
        <v>0.24901428571428563</v>
      </c>
    </row>
    <row r="46" spans="1:11" x14ac:dyDescent="0.25">
      <c r="A46" s="66"/>
      <c r="B46" s="12" t="s">
        <v>19</v>
      </c>
      <c r="C46" s="12">
        <v>65</v>
      </c>
      <c r="D46" s="12">
        <v>45</v>
      </c>
      <c r="E46" s="59">
        <f t="shared" si="13"/>
        <v>0.69230769230769229</v>
      </c>
      <c r="F46" s="20" t="s">
        <v>57</v>
      </c>
      <c r="G46" s="22">
        <v>0.6</v>
      </c>
      <c r="H46" s="26">
        <f t="shared" si="9"/>
        <v>0.5655</v>
      </c>
      <c r="I46" s="26">
        <f t="shared" si="10"/>
        <v>0.80090000000000006</v>
      </c>
      <c r="J46" s="26">
        <f t="shared" si="11"/>
        <v>0.12680769230769229</v>
      </c>
      <c r="K46" s="26">
        <f t="shared" si="12"/>
        <v>0.10859230769230777</v>
      </c>
    </row>
    <row r="47" spans="1:11" x14ac:dyDescent="0.25">
      <c r="A47" s="66"/>
      <c r="B47" s="12" t="s">
        <v>20</v>
      </c>
      <c r="C47" s="12">
        <v>49</v>
      </c>
      <c r="D47" s="12">
        <v>12</v>
      </c>
      <c r="E47" s="59">
        <f t="shared" si="13"/>
        <v>0.24489795918367346</v>
      </c>
      <c r="F47" s="20" t="s">
        <v>58</v>
      </c>
      <c r="G47" s="22">
        <v>0.6</v>
      </c>
      <c r="H47" s="26">
        <f t="shared" si="9"/>
        <v>0.13339999999999999</v>
      </c>
      <c r="I47" s="26">
        <f t="shared" si="10"/>
        <v>0.38869999999999999</v>
      </c>
      <c r="J47" s="26">
        <f t="shared" si="11"/>
        <v>0.11149795918367347</v>
      </c>
      <c r="K47" s="26">
        <f t="shared" si="12"/>
        <v>0.14380204081632653</v>
      </c>
    </row>
    <row r="48" spans="1:11" x14ac:dyDescent="0.25">
      <c r="A48" s="66"/>
      <c r="B48" s="12" t="s">
        <v>21</v>
      </c>
      <c r="C48" s="12">
        <v>73</v>
      </c>
      <c r="D48" s="12">
        <v>46</v>
      </c>
      <c r="E48" s="59">
        <f t="shared" si="13"/>
        <v>0.63013698630136983</v>
      </c>
      <c r="F48" s="20" t="s">
        <v>59</v>
      </c>
      <c r="G48" s="22">
        <v>0.6</v>
      </c>
      <c r="H48" s="26">
        <f t="shared" si="9"/>
        <v>0.5091</v>
      </c>
      <c r="I48" s="26">
        <f t="shared" si="10"/>
        <v>0.74029999999999996</v>
      </c>
      <c r="J48" s="26">
        <f t="shared" si="11"/>
        <v>0.12103698630136983</v>
      </c>
      <c r="K48" s="26">
        <f t="shared" si="12"/>
        <v>0.11016301369863013</v>
      </c>
    </row>
    <row r="49" spans="1:11" x14ac:dyDescent="0.25">
      <c r="A49" s="66"/>
      <c r="B49" s="12" t="s">
        <v>22</v>
      </c>
      <c r="C49" s="12">
        <v>140</v>
      </c>
      <c r="D49" s="12">
        <v>98</v>
      </c>
      <c r="E49" s="59">
        <f t="shared" si="13"/>
        <v>0.7</v>
      </c>
      <c r="F49" s="20" t="s">
        <v>60</v>
      </c>
      <c r="G49" s="22">
        <v>0.6</v>
      </c>
      <c r="H49" s="26">
        <f t="shared" si="9"/>
        <v>0.61680000000000001</v>
      </c>
      <c r="I49" s="26">
        <f t="shared" si="10"/>
        <v>0.77450000000000008</v>
      </c>
      <c r="J49" s="26">
        <f t="shared" si="11"/>
        <v>8.3199999999999941E-2</v>
      </c>
      <c r="K49" s="26">
        <f t="shared" si="12"/>
        <v>7.4500000000000122E-2</v>
      </c>
    </row>
    <row r="50" spans="1:11" x14ac:dyDescent="0.25">
      <c r="A50" s="66"/>
      <c r="B50" s="12" t="s">
        <v>23</v>
      </c>
      <c r="C50" s="12">
        <v>50</v>
      </c>
      <c r="D50" s="12">
        <v>37</v>
      </c>
      <c r="E50" s="59">
        <f t="shared" si="13"/>
        <v>0.74</v>
      </c>
      <c r="F50" s="20" t="s">
        <v>61</v>
      </c>
      <c r="G50" s="22">
        <v>0.6</v>
      </c>
      <c r="H50" s="26">
        <f t="shared" si="9"/>
        <v>0.59660000000000002</v>
      </c>
      <c r="I50" s="26">
        <f t="shared" si="10"/>
        <v>0.85370000000000001</v>
      </c>
      <c r="J50" s="26">
        <f t="shared" si="11"/>
        <v>0.14339999999999997</v>
      </c>
      <c r="K50" s="26">
        <f t="shared" si="12"/>
        <v>0.11370000000000002</v>
      </c>
    </row>
    <row r="51" spans="1:11" x14ac:dyDescent="0.25">
      <c r="A51" s="66"/>
      <c r="B51" s="12" t="s">
        <v>24</v>
      </c>
      <c r="C51" s="12">
        <v>98</v>
      </c>
      <c r="D51" s="12">
        <v>57</v>
      </c>
      <c r="E51" s="59">
        <f t="shared" si="13"/>
        <v>0.58163265306122447</v>
      </c>
      <c r="F51" s="20" t="s">
        <v>62</v>
      </c>
      <c r="G51" s="22">
        <v>0.6</v>
      </c>
      <c r="H51" s="26">
        <f t="shared" si="9"/>
        <v>0.47770000000000001</v>
      </c>
      <c r="I51" s="26">
        <f t="shared" si="10"/>
        <v>0.68049999999999999</v>
      </c>
      <c r="J51" s="26">
        <f t="shared" si="11"/>
        <v>0.10393265306122446</v>
      </c>
      <c r="K51" s="26">
        <f t="shared" si="12"/>
        <v>9.8867346938775524E-2</v>
      </c>
    </row>
    <row r="52" spans="1:11" x14ac:dyDescent="0.25">
      <c r="A52" s="66"/>
      <c r="B52" s="12" t="s">
        <v>25</v>
      </c>
      <c r="C52" s="12">
        <v>34</v>
      </c>
      <c r="D52" s="12">
        <v>26</v>
      </c>
      <c r="E52" s="59">
        <f t="shared" si="13"/>
        <v>0.76470588235294112</v>
      </c>
      <c r="F52" s="20" t="s">
        <v>63</v>
      </c>
      <c r="G52" s="22">
        <v>0.6</v>
      </c>
      <c r="H52" s="26">
        <f t="shared" si="9"/>
        <v>0.58829999999999993</v>
      </c>
      <c r="I52" s="26">
        <f t="shared" si="10"/>
        <v>0.89249999999999996</v>
      </c>
      <c r="J52" s="26">
        <f t="shared" si="11"/>
        <v>0.17640588235294119</v>
      </c>
      <c r="K52" s="26">
        <f t="shared" si="12"/>
        <v>0.12779411764705884</v>
      </c>
    </row>
    <row r="53" spans="1:11" x14ac:dyDescent="0.25">
      <c r="A53" s="66"/>
      <c r="B53" s="12" t="s">
        <v>26</v>
      </c>
      <c r="C53" s="12">
        <v>81</v>
      </c>
      <c r="D53" s="12">
        <v>58</v>
      </c>
      <c r="E53" s="59">
        <f t="shared" si="13"/>
        <v>0.71604938271604934</v>
      </c>
      <c r="F53" s="20" t="s">
        <v>64</v>
      </c>
      <c r="G53" s="22">
        <v>0.6</v>
      </c>
      <c r="H53" s="26">
        <f t="shared" si="9"/>
        <v>0.60499999999999998</v>
      </c>
      <c r="I53" s="26">
        <f t="shared" si="10"/>
        <v>0.81069999999999998</v>
      </c>
      <c r="J53" s="26">
        <f t="shared" si="11"/>
        <v>0.11104938271604936</v>
      </c>
      <c r="K53" s="26">
        <f t="shared" si="12"/>
        <v>9.4650617283950633E-2</v>
      </c>
    </row>
    <row r="54" spans="1:11" x14ac:dyDescent="0.25">
      <c r="A54" s="67"/>
      <c r="B54" s="16" t="s">
        <v>27</v>
      </c>
      <c r="C54" s="16">
        <f>SUM(C45:C53)</f>
        <v>597</v>
      </c>
      <c r="D54" s="16">
        <f>SUM(D45:D53)</f>
        <v>384</v>
      </c>
      <c r="E54" s="60">
        <f t="shared" si="13"/>
        <v>0.64321608040201006</v>
      </c>
      <c r="F54" s="24" t="s">
        <v>83</v>
      </c>
      <c r="G54" s="22">
        <v>0.6</v>
      </c>
      <c r="H54" s="26">
        <f t="shared" si="9"/>
        <v>0.60329999999999995</v>
      </c>
      <c r="I54" s="26">
        <f t="shared" si="10"/>
        <v>0.68169999999999997</v>
      </c>
      <c r="J54" s="26">
        <f t="shared" si="11"/>
        <v>3.9916080402010112E-2</v>
      </c>
      <c r="K54" s="26">
        <f t="shared" si="12"/>
        <v>3.8483919597989913E-2</v>
      </c>
    </row>
    <row r="55" spans="1:11" x14ac:dyDescent="0.25">
      <c r="A55" s="65" t="s">
        <v>48</v>
      </c>
      <c r="B55" s="12" t="s">
        <v>29</v>
      </c>
      <c r="C55" s="12">
        <v>44</v>
      </c>
      <c r="D55" s="12">
        <v>40</v>
      </c>
      <c r="E55" s="59">
        <f t="shared" si="13"/>
        <v>0.90909090909090906</v>
      </c>
      <c r="F55" s="20" t="s">
        <v>65</v>
      </c>
      <c r="G55" s="22">
        <v>0.6</v>
      </c>
      <c r="H55" s="26">
        <f t="shared" si="9"/>
        <v>0.7833</v>
      </c>
      <c r="I55" s="26">
        <f t="shared" si="10"/>
        <v>0.97470000000000001</v>
      </c>
      <c r="J55" s="26">
        <f t="shared" si="11"/>
        <v>0.12579090909090906</v>
      </c>
      <c r="K55" s="26">
        <f t="shared" si="12"/>
        <v>6.560909090909095E-2</v>
      </c>
    </row>
    <row r="56" spans="1:11" x14ac:dyDescent="0.25">
      <c r="A56" s="66"/>
      <c r="B56" s="12" t="s">
        <v>28</v>
      </c>
      <c r="C56" s="12">
        <v>13</v>
      </c>
      <c r="D56" s="12">
        <v>7</v>
      </c>
      <c r="E56" s="59">
        <f t="shared" si="13"/>
        <v>0.53846153846153844</v>
      </c>
      <c r="F56" s="20" t="s">
        <v>49</v>
      </c>
      <c r="G56" s="22">
        <v>0.6</v>
      </c>
      <c r="H56" s="26">
        <f t="shared" si="9"/>
        <v>0.25129999999999997</v>
      </c>
      <c r="I56" s="26">
        <f t="shared" si="10"/>
        <v>0.80779999999999996</v>
      </c>
      <c r="J56" s="26">
        <f t="shared" si="11"/>
        <v>0.28716153846153847</v>
      </c>
      <c r="K56" s="26">
        <f t="shared" si="12"/>
        <v>0.26933846153846153</v>
      </c>
    </row>
    <row r="57" spans="1:11" x14ac:dyDescent="0.25">
      <c r="A57" s="67"/>
      <c r="B57" s="16" t="s">
        <v>30</v>
      </c>
      <c r="C57" s="16">
        <f>SUM(C55:C56)</f>
        <v>57</v>
      </c>
      <c r="D57" s="16">
        <f>SUM(D55:D56)</f>
        <v>47</v>
      </c>
      <c r="E57" s="60">
        <f t="shared" si="13"/>
        <v>0.82456140350877194</v>
      </c>
      <c r="F57" s="24" t="s">
        <v>84</v>
      </c>
      <c r="G57" s="22">
        <v>0.6</v>
      </c>
      <c r="H57" s="26">
        <f t="shared" si="9"/>
        <v>0.70090000000000008</v>
      </c>
      <c r="I57" s="26">
        <f t="shared" si="10"/>
        <v>0.91249999999999998</v>
      </c>
      <c r="J57" s="26">
        <f t="shared" si="11"/>
        <v>0.12366140350877186</v>
      </c>
      <c r="K57" s="26">
        <f t="shared" si="12"/>
        <v>8.7938596491228038E-2</v>
      </c>
    </row>
    <row r="58" spans="1:11" ht="45" x14ac:dyDescent="0.25">
      <c r="A58" s="28" t="s">
        <v>72</v>
      </c>
      <c r="B58" s="29" t="s">
        <v>73</v>
      </c>
      <c r="C58" s="30">
        <f>SUM(C43+C54+C57)</f>
        <v>832</v>
      </c>
      <c r="D58" s="30">
        <f>SUM(D43+D54+D57)</f>
        <v>532</v>
      </c>
      <c r="E58" s="60">
        <f>D58/C58</f>
        <v>0.63942307692307687</v>
      </c>
      <c r="F58" s="24" t="s">
        <v>85</v>
      </c>
      <c r="G58" s="22">
        <v>0.6</v>
      </c>
      <c r="H58" s="26">
        <f t="shared" si="9"/>
        <v>0.60570000000000002</v>
      </c>
      <c r="I58" s="26">
        <f t="shared" si="10"/>
        <v>0.67209999999999992</v>
      </c>
      <c r="J58" s="26">
        <f t="shared" si="11"/>
        <v>3.3723076923076856E-2</v>
      </c>
      <c r="K58" s="26">
        <f t="shared" si="12"/>
        <v>3.2676923076923048E-2</v>
      </c>
    </row>
    <row r="59" spans="1:11" x14ac:dyDescent="0.25">
      <c r="A59" s="16"/>
      <c r="B59" s="16" t="s">
        <v>31</v>
      </c>
      <c r="C59" s="16">
        <f>SUM(C57,C54,C44,C41)</f>
        <v>2956</v>
      </c>
      <c r="D59" s="16">
        <f>SUM(D57,D54,D44,D41)</f>
        <v>1451</v>
      </c>
      <c r="E59" s="60">
        <f t="shared" si="13"/>
        <v>0.49086603518267929</v>
      </c>
      <c r="F59" s="24" t="s">
        <v>86</v>
      </c>
      <c r="H59" s="26">
        <f t="shared" si="9"/>
        <v>0.47270000000000001</v>
      </c>
      <c r="I59" s="26">
        <f t="shared" si="10"/>
        <v>0.5091</v>
      </c>
      <c r="J59" s="26">
        <f t="shared" si="11"/>
        <v>1.8166035182679285E-2</v>
      </c>
      <c r="K59" s="26">
        <f t="shared" si="12"/>
        <v>1.8233964817320703E-2</v>
      </c>
    </row>
    <row r="60" spans="1:11" x14ac:dyDescent="0.25">
      <c r="A60" s="8" t="s">
        <v>6</v>
      </c>
      <c r="B60" s="2"/>
      <c r="C60" s="2"/>
      <c r="D60" s="2"/>
    </row>
    <row r="63" spans="1:11" ht="45" x14ac:dyDescent="0.25">
      <c r="A63" s="36" t="s">
        <v>7</v>
      </c>
      <c r="B63" s="37" t="s">
        <v>4</v>
      </c>
      <c r="C63" s="38" t="s">
        <v>32</v>
      </c>
      <c r="D63" s="38" t="s">
        <v>33</v>
      </c>
      <c r="E63" s="38" t="s">
        <v>124</v>
      </c>
      <c r="F63" s="38" t="s">
        <v>66</v>
      </c>
      <c r="G63" s="39"/>
    </row>
    <row r="64" spans="1:11" x14ac:dyDescent="0.25">
      <c r="A64" s="70" t="s">
        <v>8</v>
      </c>
      <c r="B64" s="40" t="s">
        <v>12</v>
      </c>
      <c r="C64" s="41">
        <v>1035</v>
      </c>
      <c r="D64" s="41">
        <v>324</v>
      </c>
      <c r="E64" s="42">
        <f>D64/C64</f>
        <v>0.31304347826086959</v>
      </c>
      <c r="F64" s="43" t="s">
        <v>35</v>
      </c>
      <c r="G64" s="44">
        <f>$E$84</f>
        <v>0.37584591358667363</v>
      </c>
    </row>
    <row r="65" spans="1:7" x14ac:dyDescent="0.25">
      <c r="A65" s="70"/>
      <c r="B65" s="40" t="s">
        <v>14</v>
      </c>
      <c r="C65" s="41">
        <v>886</v>
      </c>
      <c r="D65" s="41">
        <v>224</v>
      </c>
      <c r="E65" s="42">
        <f>D65/C65</f>
        <v>0.25282167042889392</v>
      </c>
      <c r="F65" s="43" t="s">
        <v>37</v>
      </c>
      <c r="G65" s="44">
        <f t="shared" ref="G65:G83" si="14">$E$84</f>
        <v>0.37584591358667363</v>
      </c>
    </row>
    <row r="66" spans="1:7" x14ac:dyDescent="0.25">
      <c r="A66" s="70"/>
      <c r="B66" s="40" t="s">
        <v>9</v>
      </c>
      <c r="C66" s="41">
        <v>706</v>
      </c>
      <c r="D66" s="41">
        <v>301</v>
      </c>
      <c r="E66" s="42">
        <f>D66/C66</f>
        <v>0.42634560906515578</v>
      </c>
      <c r="F66" s="43" t="s">
        <v>34</v>
      </c>
      <c r="G66" s="44">
        <f t="shared" si="14"/>
        <v>0.37584591358667363</v>
      </c>
    </row>
    <row r="67" spans="1:7" x14ac:dyDescent="0.25">
      <c r="A67" s="70"/>
      <c r="B67" s="45" t="s">
        <v>10</v>
      </c>
      <c r="C67" s="45">
        <f>SUM(C64:C66)</f>
        <v>2627</v>
      </c>
      <c r="D67" s="45">
        <f>SUM(D64:D66)</f>
        <v>849</v>
      </c>
      <c r="E67" s="46">
        <f t="shared" ref="E67:E82" si="15">D67/C67</f>
        <v>0.32318233726684431</v>
      </c>
      <c r="F67" s="47" t="s">
        <v>74</v>
      </c>
      <c r="G67" s="44">
        <f t="shared" si="14"/>
        <v>0.37584591358667363</v>
      </c>
    </row>
    <row r="68" spans="1:7" x14ac:dyDescent="0.25">
      <c r="A68" s="70" t="s">
        <v>11</v>
      </c>
      <c r="B68" s="40" t="s">
        <v>13</v>
      </c>
      <c r="C68" s="41">
        <v>179</v>
      </c>
      <c r="D68" s="41">
        <v>70</v>
      </c>
      <c r="E68" s="42">
        <f t="shared" si="15"/>
        <v>0.39106145251396646</v>
      </c>
      <c r="F68" s="43" t="s">
        <v>36</v>
      </c>
      <c r="G68" s="44">
        <f t="shared" si="14"/>
        <v>0.37584591358667363</v>
      </c>
    </row>
    <row r="69" spans="1:7" x14ac:dyDescent="0.25">
      <c r="A69" s="70"/>
      <c r="B69" s="40" t="s">
        <v>15</v>
      </c>
      <c r="C69" s="41">
        <v>242</v>
      </c>
      <c r="D69" s="41">
        <v>101</v>
      </c>
      <c r="E69" s="42">
        <f t="shared" si="15"/>
        <v>0.41735537190082644</v>
      </c>
      <c r="F69" s="43" t="s">
        <v>38</v>
      </c>
      <c r="G69" s="44">
        <f t="shared" si="14"/>
        <v>0.37584591358667363</v>
      </c>
    </row>
    <row r="70" spans="1:7" x14ac:dyDescent="0.25">
      <c r="A70" s="70"/>
      <c r="B70" s="45" t="s">
        <v>16</v>
      </c>
      <c r="C70" s="45">
        <f>SUM(C68:C69)</f>
        <v>421</v>
      </c>
      <c r="D70" s="45">
        <f>SUM(D68:D69)</f>
        <v>171</v>
      </c>
      <c r="E70" s="46">
        <f t="shared" si="15"/>
        <v>0.40617577197149646</v>
      </c>
      <c r="F70" s="47" t="s">
        <v>75</v>
      </c>
      <c r="G70" s="44">
        <f t="shared" si="14"/>
        <v>0.37584591358667363</v>
      </c>
    </row>
    <row r="71" spans="1:7" x14ac:dyDescent="0.25">
      <c r="A71" s="70" t="s">
        <v>17</v>
      </c>
      <c r="B71" s="40" t="s">
        <v>18</v>
      </c>
      <c r="C71" s="41">
        <v>7</v>
      </c>
      <c r="D71" s="41">
        <v>5</v>
      </c>
      <c r="E71" s="42">
        <f t="shared" si="15"/>
        <v>0.7142857142857143</v>
      </c>
      <c r="F71" s="43" t="s">
        <v>39</v>
      </c>
      <c r="G71" s="44">
        <f t="shared" si="14"/>
        <v>0.37584591358667363</v>
      </c>
    </row>
    <row r="72" spans="1:7" x14ac:dyDescent="0.25">
      <c r="A72" s="70"/>
      <c r="B72" s="40" t="s">
        <v>19</v>
      </c>
      <c r="C72" s="41">
        <v>71</v>
      </c>
      <c r="D72" s="41">
        <v>45</v>
      </c>
      <c r="E72" s="42">
        <f t="shared" si="15"/>
        <v>0.63380281690140849</v>
      </c>
      <c r="F72" s="43" t="s">
        <v>40</v>
      </c>
      <c r="G72" s="44">
        <f t="shared" si="14"/>
        <v>0.37584591358667363</v>
      </c>
    </row>
    <row r="73" spans="1:7" x14ac:dyDescent="0.25">
      <c r="A73" s="70"/>
      <c r="B73" s="40" t="s">
        <v>20</v>
      </c>
      <c r="C73" s="41">
        <v>73</v>
      </c>
      <c r="D73" s="41">
        <v>12</v>
      </c>
      <c r="E73" s="42">
        <f t="shared" si="15"/>
        <v>0.16438356164383561</v>
      </c>
      <c r="F73" s="43" t="s">
        <v>41</v>
      </c>
      <c r="G73" s="44">
        <f t="shared" si="14"/>
        <v>0.37584591358667363</v>
      </c>
    </row>
    <row r="74" spans="1:7" x14ac:dyDescent="0.25">
      <c r="A74" s="70"/>
      <c r="B74" s="40" t="s">
        <v>21</v>
      </c>
      <c r="C74" s="41">
        <v>85</v>
      </c>
      <c r="D74" s="41">
        <v>46</v>
      </c>
      <c r="E74" s="42">
        <f t="shared" si="15"/>
        <v>0.54117647058823526</v>
      </c>
      <c r="F74" s="43" t="s">
        <v>42</v>
      </c>
      <c r="G74" s="44">
        <f t="shared" si="14"/>
        <v>0.37584591358667363</v>
      </c>
    </row>
    <row r="75" spans="1:7" x14ac:dyDescent="0.25">
      <c r="A75" s="70"/>
      <c r="B75" s="40" t="s">
        <v>22</v>
      </c>
      <c r="C75" s="41">
        <v>181</v>
      </c>
      <c r="D75" s="41">
        <v>98</v>
      </c>
      <c r="E75" s="42">
        <f t="shared" si="15"/>
        <v>0.54143646408839774</v>
      </c>
      <c r="F75" s="43" t="s">
        <v>43</v>
      </c>
      <c r="G75" s="44">
        <f t="shared" si="14"/>
        <v>0.37584591358667363</v>
      </c>
    </row>
    <row r="76" spans="1:7" x14ac:dyDescent="0.25">
      <c r="A76" s="70"/>
      <c r="B76" s="40" t="s">
        <v>23</v>
      </c>
      <c r="C76" s="41">
        <v>64</v>
      </c>
      <c r="D76" s="41">
        <v>37</v>
      </c>
      <c r="E76" s="42">
        <f t="shared" si="15"/>
        <v>0.578125</v>
      </c>
      <c r="F76" s="43" t="s">
        <v>44</v>
      </c>
      <c r="G76" s="44">
        <f t="shared" si="14"/>
        <v>0.37584591358667363</v>
      </c>
    </row>
    <row r="77" spans="1:7" x14ac:dyDescent="0.25">
      <c r="A77" s="70"/>
      <c r="B77" s="40" t="s">
        <v>24</v>
      </c>
      <c r="C77" s="41">
        <v>118</v>
      </c>
      <c r="D77" s="41">
        <v>57</v>
      </c>
      <c r="E77" s="42">
        <f t="shared" si="15"/>
        <v>0.48305084745762711</v>
      </c>
      <c r="F77" s="43" t="s">
        <v>45</v>
      </c>
      <c r="G77" s="44">
        <f t="shared" si="14"/>
        <v>0.37584591358667363</v>
      </c>
    </row>
    <row r="78" spans="1:7" x14ac:dyDescent="0.25">
      <c r="A78" s="70"/>
      <c r="B78" s="40" t="s">
        <v>25</v>
      </c>
      <c r="C78" s="41">
        <v>44</v>
      </c>
      <c r="D78" s="41">
        <v>26</v>
      </c>
      <c r="E78" s="42">
        <f t="shared" si="15"/>
        <v>0.59090909090909094</v>
      </c>
      <c r="F78" s="43" t="s">
        <v>46</v>
      </c>
      <c r="G78" s="44">
        <f t="shared" si="14"/>
        <v>0.37584591358667363</v>
      </c>
    </row>
    <row r="79" spans="1:7" x14ac:dyDescent="0.25">
      <c r="A79" s="70"/>
      <c r="B79" s="40" t="s">
        <v>26</v>
      </c>
      <c r="C79" s="41">
        <v>99</v>
      </c>
      <c r="D79" s="41">
        <v>58</v>
      </c>
      <c r="E79" s="42">
        <f t="shared" si="15"/>
        <v>0.58585858585858586</v>
      </c>
      <c r="F79" s="43" t="s">
        <v>47</v>
      </c>
      <c r="G79" s="44">
        <f t="shared" si="14"/>
        <v>0.37584591358667363</v>
      </c>
    </row>
    <row r="80" spans="1:7" x14ac:dyDescent="0.25">
      <c r="A80" s="70"/>
      <c r="B80" s="45" t="s">
        <v>27</v>
      </c>
      <c r="C80" s="45">
        <f>SUM(C71:C79)</f>
        <v>742</v>
      </c>
      <c r="D80" s="45">
        <f>SUM(D71:D79)</f>
        <v>384</v>
      </c>
      <c r="E80" s="46">
        <f t="shared" si="15"/>
        <v>0.51752021563342321</v>
      </c>
      <c r="F80" s="47" t="s">
        <v>76</v>
      </c>
      <c r="G80" s="44">
        <f t="shared" si="14"/>
        <v>0.37584591358667363</v>
      </c>
    </row>
    <row r="81" spans="1:7" x14ac:dyDescent="0.25">
      <c r="A81" s="70" t="s">
        <v>80</v>
      </c>
      <c r="B81" s="40" t="s">
        <v>29</v>
      </c>
      <c r="C81" s="41">
        <v>52</v>
      </c>
      <c r="D81" s="41">
        <v>40</v>
      </c>
      <c r="E81" s="42">
        <f t="shared" si="15"/>
        <v>0.76923076923076927</v>
      </c>
      <c r="F81" s="43" t="s">
        <v>50</v>
      </c>
      <c r="G81" s="44">
        <f t="shared" si="14"/>
        <v>0.37584591358667363</v>
      </c>
    </row>
    <row r="82" spans="1:7" x14ac:dyDescent="0.25">
      <c r="A82" s="70"/>
      <c r="B82" s="48" t="s">
        <v>30</v>
      </c>
      <c r="C82" s="45">
        <f>SUM(C81:C81)</f>
        <v>52</v>
      </c>
      <c r="D82" s="45">
        <f>SUM(D81:D81)</f>
        <v>40</v>
      </c>
      <c r="E82" s="46">
        <f t="shared" si="15"/>
        <v>0.76923076923076927</v>
      </c>
      <c r="F82" s="47" t="s">
        <v>77</v>
      </c>
      <c r="G82" s="44">
        <f t="shared" si="14"/>
        <v>0.37584591358667363</v>
      </c>
    </row>
    <row r="83" spans="1:7" ht="45" x14ac:dyDescent="0.25">
      <c r="A83" s="36" t="s">
        <v>72</v>
      </c>
      <c r="B83" s="38" t="s">
        <v>73</v>
      </c>
      <c r="C83" s="49">
        <f>SUM(C70+C80+C82)</f>
        <v>1215</v>
      </c>
      <c r="D83" s="49">
        <f>SUM(D70+D80+D82)</f>
        <v>595</v>
      </c>
      <c r="E83" s="46">
        <f>D83/C83</f>
        <v>0.48971193415637859</v>
      </c>
      <c r="F83" s="47" t="s">
        <v>78</v>
      </c>
      <c r="G83" s="44">
        <f t="shared" si="14"/>
        <v>0.37584591358667363</v>
      </c>
    </row>
    <row r="84" spans="1:7" x14ac:dyDescent="0.25">
      <c r="A84" s="37"/>
      <c r="B84" s="48" t="s">
        <v>31</v>
      </c>
      <c r="C84" s="45">
        <f>SUM(C82,C80,C70,C67)</f>
        <v>3842</v>
      </c>
      <c r="D84" s="45">
        <f>SUM(D82,D80,D70,D67)</f>
        <v>1444</v>
      </c>
      <c r="E84" s="46">
        <f t="shared" ref="E84" si="16">D84/C84</f>
        <v>0.37584591358667363</v>
      </c>
      <c r="F84" s="47" t="s">
        <v>79</v>
      </c>
      <c r="G84" s="39"/>
    </row>
  </sheetData>
  <mergeCells count="12">
    <mergeCell ref="A64:A67"/>
    <mergeCell ref="A68:A70"/>
    <mergeCell ref="A71:A80"/>
    <mergeCell ref="A81:A82"/>
    <mergeCell ref="A7:A10"/>
    <mergeCell ref="A11:A13"/>
    <mergeCell ref="A38:A41"/>
    <mergeCell ref="A42:A44"/>
    <mergeCell ref="A55:A57"/>
    <mergeCell ref="A45:A54"/>
    <mergeCell ref="A14:A23"/>
    <mergeCell ref="A24:A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Kirjeldus</vt:lpstr>
      <vt:lpstr>Aruandesse2015-2017</vt:lpstr>
      <vt:lpstr>Kirjeldus'14-16</vt:lpstr>
      <vt:lpstr>Aruandesse2014-2016</vt:lpstr>
      <vt:lpstr>Aruandesse2013-2015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2016-10-04T07:03:58Z</dcterms:created>
  <dcterms:modified xsi:type="dcterms:W3CDTF">2019-10-18T08:23:35Z</dcterms:modified>
</cp:coreProperties>
</file>