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01CCE8C3-4C9D-49D3-B16E-3BC45AE1D43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irjeldus'17-19" sheetId="9" r:id="rId1"/>
    <sheet name="Aruandesse2017-2019" sheetId="10" r:id="rId2"/>
    <sheet name="Kirjeldus'16-18" sheetId="7" r:id="rId3"/>
    <sheet name="Aruandesse2016-2018" sheetId="8" r:id="rId4"/>
    <sheet name="Kirjeldus'15-17" sheetId="1" r:id="rId5"/>
    <sheet name="Aruandesse2015-2017" sheetId="5" r:id="rId6"/>
    <sheet name="Kirjeldus'14-16" sheetId="6" r:id="rId7"/>
    <sheet name="Aruandesse2014-2016" sheetId="4" r:id="rId8"/>
    <sheet name="Aruandesse2013-2015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0" l="1"/>
  <c r="E59" i="10"/>
  <c r="E82" i="10" l="1"/>
  <c r="E80" i="10"/>
  <c r="E77" i="10"/>
  <c r="E85" i="10"/>
  <c r="E73" i="10"/>
  <c r="E72" i="10"/>
  <c r="E74" i="10"/>
  <c r="E70" i="10"/>
  <c r="E69" i="10"/>
  <c r="E68" i="10"/>
  <c r="C90" i="10"/>
  <c r="E55" i="10"/>
  <c r="E53" i="10"/>
  <c r="E52" i="10"/>
  <c r="E49" i="10"/>
  <c r="E48" i="10"/>
  <c r="E47" i="10"/>
  <c r="E56" i="10"/>
  <c r="E44" i="10"/>
  <c r="E43" i="10"/>
  <c r="E41" i="10"/>
  <c r="E40" i="10"/>
  <c r="E39" i="10"/>
  <c r="E23" i="10"/>
  <c r="E22" i="10"/>
  <c r="E19" i="10"/>
  <c r="E18" i="10"/>
  <c r="E16" i="10"/>
  <c r="E14" i="10"/>
  <c r="E11" i="10"/>
  <c r="E10" i="10"/>
  <c r="F16" i="10" l="1"/>
  <c r="E15" i="10"/>
  <c r="C61" i="10"/>
  <c r="D90" i="10"/>
  <c r="E90" i="10" s="1"/>
  <c r="D31" i="10"/>
  <c r="F9" i="10"/>
  <c r="D61" i="10"/>
  <c r="E61" i="10" s="1"/>
  <c r="E42" i="10"/>
  <c r="F17" i="10"/>
  <c r="E9" i="10"/>
  <c r="F10" i="10"/>
  <c r="E13" i="10"/>
  <c r="F14" i="10"/>
  <c r="E17" i="10"/>
  <c r="F18" i="10"/>
  <c r="E21" i="10"/>
  <c r="F21" i="10"/>
  <c r="F22" i="10"/>
  <c r="E25" i="10"/>
  <c r="E45" i="10"/>
  <c r="E71" i="10"/>
  <c r="F11" i="10"/>
  <c r="F19" i="10"/>
  <c r="F23" i="10"/>
  <c r="F15" i="10" l="1"/>
  <c r="C31" i="10"/>
  <c r="F26" i="10"/>
  <c r="E12" i="10"/>
  <c r="F25" i="10"/>
  <c r="E26" i="10"/>
  <c r="F13" i="10"/>
  <c r="F31" i="10" l="1"/>
  <c r="F29" i="10"/>
  <c r="F12" i="10"/>
  <c r="E31" i="10"/>
  <c r="G29" i="10" l="1"/>
  <c r="G25" i="10"/>
  <c r="G21" i="10"/>
  <c r="G17" i="10"/>
  <c r="G13" i="10"/>
  <c r="G9" i="10"/>
  <c r="G30" i="10"/>
  <c r="G22" i="10"/>
  <c r="G18" i="10"/>
  <c r="G28" i="10"/>
  <c r="G24" i="10"/>
  <c r="G20" i="10"/>
  <c r="G16" i="10"/>
  <c r="G12" i="10"/>
  <c r="G8" i="10"/>
  <c r="G14" i="10"/>
  <c r="G31" i="10"/>
  <c r="G27" i="10"/>
  <c r="G23" i="10"/>
  <c r="G19" i="10"/>
  <c r="G15" i="10"/>
  <c r="G11" i="10"/>
  <c r="G26" i="10"/>
  <c r="G10" i="10"/>
  <c r="E84" i="8" l="1"/>
  <c r="E85" i="8"/>
  <c r="E82" i="8"/>
  <c r="E81" i="8"/>
  <c r="E80" i="8"/>
  <c r="E79" i="8"/>
  <c r="E78" i="8"/>
  <c r="E76" i="8"/>
  <c r="E75" i="8"/>
  <c r="E74" i="8"/>
  <c r="E83" i="8"/>
  <c r="E71" i="8"/>
  <c r="E70" i="8"/>
  <c r="E72" i="8"/>
  <c r="E68" i="8"/>
  <c r="E67" i="8"/>
  <c r="E66" i="8"/>
  <c r="E58" i="8"/>
  <c r="E53" i="8"/>
  <c r="E52" i="8"/>
  <c r="E51" i="8"/>
  <c r="E50" i="8"/>
  <c r="E49" i="8"/>
  <c r="E47" i="8"/>
  <c r="E46" i="8"/>
  <c r="E45" i="8"/>
  <c r="E44" i="8"/>
  <c r="E42" i="8"/>
  <c r="E41" i="8"/>
  <c r="E39" i="8"/>
  <c r="E38" i="8"/>
  <c r="E22" i="8"/>
  <c r="E20" i="8"/>
  <c r="F20" i="8"/>
  <c r="E18" i="8"/>
  <c r="E16" i="8"/>
  <c r="F16" i="8"/>
  <c r="E12" i="8"/>
  <c r="E10" i="8"/>
  <c r="F9" i="8"/>
  <c r="E8" i="8"/>
  <c r="F8" i="8"/>
  <c r="F12" i="8" l="1"/>
  <c r="E40" i="8"/>
  <c r="E88" i="8"/>
  <c r="E14" i="8"/>
  <c r="E56" i="8"/>
  <c r="F21" i="8"/>
  <c r="E9" i="8"/>
  <c r="F10" i="8"/>
  <c r="E11" i="8"/>
  <c r="E13" i="8"/>
  <c r="E17" i="8"/>
  <c r="F18" i="8"/>
  <c r="E21" i="8"/>
  <c r="F22" i="8"/>
  <c r="F26" i="8"/>
  <c r="E43" i="8"/>
  <c r="E55" i="8"/>
  <c r="E69" i="8"/>
  <c r="E86" i="8"/>
  <c r="E25" i="8"/>
  <c r="E26" i="8"/>
  <c r="E37" i="8"/>
  <c r="E68" i="5"/>
  <c r="F27" i="8" l="1"/>
  <c r="E27" i="8"/>
  <c r="E54" i="8"/>
  <c r="F11" i="8"/>
  <c r="E30" i="8"/>
  <c r="E57" i="8"/>
  <c r="F14" i="8"/>
  <c r="F13" i="8"/>
  <c r="E59" i="8"/>
  <c r="F17" i="8"/>
  <c r="F8" i="5"/>
  <c r="F9" i="5"/>
  <c r="F10" i="5"/>
  <c r="F11" i="5"/>
  <c r="F12" i="5"/>
  <c r="F13" i="5"/>
  <c r="F14" i="5"/>
  <c r="F15" i="5"/>
  <c r="F16" i="5"/>
  <c r="F17" i="5"/>
  <c r="F20" i="5"/>
  <c r="F21" i="5"/>
  <c r="F22" i="5"/>
  <c r="F23" i="5"/>
  <c r="F24" i="5"/>
  <c r="F27" i="5"/>
  <c r="F28" i="5"/>
  <c r="F7" i="5"/>
  <c r="G29" i="8" l="1"/>
  <c r="G25" i="8"/>
  <c r="G21" i="8"/>
  <c r="G17" i="8"/>
  <c r="G13" i="8"/>
  <c r="G9" i="8"/>
  <c r="G30" i="8"/>
  <c r="G18" i="8"/>
  <c r="G10" i="8"/>
  <c r="G28" i="8"/>
  <c r="G24" i="8"/>
  <c r="G20" i="8"/>
  <c r="G16" i="8"/>
  <c r="G12" i="8"/>
  <c r="G8" i="8"/>
  <c r="G26" i="8"/>
  <c r="G22" i="8"/>
  <c r="G27" i="8"/>
  <c r="G23" i="8"/>
  <c r="G19" i="8"/>
  <c r="G15" i="8"/>
  <c r="G11" i="8"/>
  <c r="G14" i="8"/>
  <c r="F25" i="8"/>
  <c r="E28" i="8"/>
  <c r="E34" i="5"/>
  <c r="E35" i="5"/>
  <c r="E36" i="5"/>
  <c r="E39" i="5"/>
  <c r="E51" i="5"/>
  <c r="E42" i="5"/>
  <c r="E43" i="5"/>
  <c r="E44" i="5"/>
  <c r="E47" i="5"/>
  <c r="E48" i="5"/>
  <c r="E49" i="5"/>
  <c r="E50" i="5"/>
  <c r="E61" i="5"/>
  <c r="E62" i="5"/>
  <c r="E63" i="5"/>
  <c r="E65" i="5"/>
  <c r="E66" i="5"/>
  <c r="E78" i="5"/>
  <c r="E70" i="5"/>
  <c r="E71" i="5"/>
  <c r="E75" i="5"/>
  <c r="F30" i="8" l="1"/>
  <c r="F28" i="8"/>
  <c r="E40" i="5"/>
  <c r="E67" i="5"/>
  <c r="E54" i="5"/>
  <c r="E82" i="5" l="1"/>
  <c r="E64" i="5"/>
  <c r="E55" i="5"/>
  <c r="E37" i="5"/>
  <c r="E22" i="5" l="1"/>
  <c r="E9" i="5" l="1"/>
  <c r="E13" i="5"/>
  <c r="E8" i="5"/>
  <c r="L8" i="5" s="1"/>
  <c r="E16" i="5"/>
  <c r="L16" i="5" s="1"/>
  <c r="E7" i="5"/>
  <c r="L9" i="5"/>
  <c r="E23" i="5"/>
  <c r="K23" i="5" s="1"/>
  <c r="E12" i="5"/>
  <c r="L12" i="5" s="1"/>
  <c r="E15" i="5"/>
  <c r="K15" i="5" s="1"/>
  <c r="K18" i="5"/>
  <c r="K19" i="5"/>
  <c r="E20" i="5"/>
  <c r="E21" i="5"/>
  <c r="K21" i="5" s="1"/>
  <c r="E17" i="5"/>
  <c r="L22" i="5"/>
  <c r="K25" i="5"/>
  <c r="L25" i="5"/>
  <c r="E11" i="5"/>
  <c r="K11" i="5" s="1"/>
  <c r="K9" i="5"/>
  <c r="E14" i="5"/>
  <c r="L15" i="5"/>
  <c r="L21" i="5"/>
  <c r="K22" i="5"/>
  <c r="D140" i="2"/>
  <c r="C140" i="2"/>
  <c r="E139" i="2"/>
  <c r="E138" i="2"/>
  <c r="D137" i="2"/>
  <c r="E137" i="2" s="1"/>
  <c r="C137" i="2"/>
  <c r="E136" i="2"/>
  <c r="E135" i="2"/>
  <c r="E134" i="2"/>
  <c r="E133" i="2"/>
  <c r="E132" i="2"/>
  <c r="E131" i="2"/>
  <c r="E130" i="2"/>
  <c r="E129" i="2"/>
  <c r="E128" i="2"/>
  <c r="E127" i="2"/>
  <c r="D126" i="2"/>
  <c r="D141" i="2" s="1"/>
  <c r="C126" i="2"/>
  <c r="E125" i="2"/>
  <c r="E124" i="2"/>
  <c r="D123" i="2"/>
  <c r="C123" i="2"/>
  <c r="E122" i="2"/>
  <c r="E121" i="2"/>
  <c r="E120" i="2"/>
  <c r="E140" i="2" l="1"/>
  <c r="D142" i="2"/>
  <c r="C142" i="2"/>
  <c r="K7" i="5"/>
  <c r="L7" i="5"/>
  <c r="K16" i="5"/>
  <c r="K17" i="5"/>
  <c r="K12" i="5"/>
  <c r="K8" i="5"/>
  <c r="L19" i="5"/>
  <c r="E24" i="5"/>
  <c r="K24" i="5" s="1"/>
  <c r="L18" i="5"/>
  <c r="K20" i="5"/>
  <c r="L20" i="5"/>
  <c r="L17" i="5"/>
  <c r="L23" i="5"/>
  <c r="L14" i="5"/>
  <c r="K14" i="5"/>
  <c r="E28" i="5"/>
  <c r="G7" i="5" s="1"/>
  <c r="E10" i="5"/>
  <c r="K26" i="5"/>
  <c r="L26" i="5"/>
  <c r="L11" i="5"/>
  <c r="L13" i="5"/>
  <c r="K13" i="5"/>
  <c r="E142" i="2"/>
  <c r="E123" i="2"/>
  <c r="C141" i="2"/>
  <c r="E141" i="2" s="1"/>
  <c r="E126" i="2"/>
  <c r="G121" i="2" l="1"/>
  <c r="G125" i="2"/>
  <c r="G129" i="2"/>
  <c r="G133" i="2"/>
  <c r="G137" i="2"/>
  <c r="G141" i="2"/>
  <c r="G122" i="2"/>
  <c r="G126" i="2"/>
  <c r="G130" i="2"/>
  <c r="G134" i="2"/>
  <c r="G138" i="2"/>
  <c r="G120" i="2"/>
  <c r="G123" i="2"/>
  <c r="G127" i="2"/>
  <c r="G131" i="2"/>
  <c r="G135" i="2"/>
  <c r="G139" i="2"/>
  <c r="G124" i="2"/>
  <c r="G128" i="2"/>
  <c r="G132" i="2"/>
  <c r="G136" i="2"/>
  <c r="G140" i="2"/>
  <c r="E27" i="5"/>
  <c r="K27" i="5" s="1"/>
  <c r="L24" i="5"/>
  <c r="K10" i="5"/>
  <c r="L10" i="5"/>
  <c r="L28" i="5"/>
  <c r="G22" i="5"/>
  <c r="G16" i="5"/>
  <c r="G10" i="5"/>
  <c r="G9" i="5"/>
  <c r="G8" i="5"/>
  <c r="K28" i="5"/>
  <c r="G21" i="5"/>
  <c r="G15" i="5"/>
  <c r="G20" i="5"/>
  <c r="G14" i="5"/>
  <c r="G13" i="5"/>
  <c r="G12" i="5"/>
  <c r="G27" i="5"/>
  <c r="G26" i="5"/>
  <c r="G25" i="5"/>
  <c r="G24" i="5"/>
  <c r="G23" i="5"/>
  <c r="G19" i="5"/>
  <c r="G18" i="5"/>
  <c r="G17" i="5"/>
  <c r="G11" i="5"/>
  <c r="J29" i="4"/>
  <c r="I29" i="4"/>
  <c r="J28" i="4"/>
  <c r="I28" i="4"/>
  <c r="J27" i="4"/>
  <c r="I27" i="4"/>
  <c r="E27" i="4"/>
  <c r="J26" i="4"/>
  <c r="I26" i="4"/>
  <c r="E26" i="4"/>
  <c r="J25" i="4"/>
  <c r="I25" i="4"/>
  <c r="J24" i="4"/>
  <c r="I24" i="4"/>
  <c r="E24" i="4"/>
  <c r="J23" i="4"/>
  <c r="I23" i="4"/>
  <c r="E23" i="4"/>
  <c r="J22" i="4"/>
  <c r="I22" i="4"/>
  <c r="E22" i="4"/>
  <c r="J21" i="4"/>
  <c r="I21" i="4"/>
  <c r="E21" i="4"/>
  <c r="J20" i="4"/>
  <c r="I20" i="4"/>
  <c r="E20" i="4"/>
  <c r="J19" i="4"/>
  <c r="I19" i="4"/>
  <c r="E19" i="4"/>
  <c r="J18" i="4"/>
  <c r="I18" i="4"/>
  <c r="E18" i="4"/>
  <c r="J17" i="4"/>
  <c r="I17" i="4"/>
  <c r="E17" i="4"/>
  <c r="J16" i="4"/>
  <c r="I16" i="4"/>
  <c r="E16" i="4"/>
  <c r="J15" i="4"/>
  <c r="I15" i="4"/>
  <c r="E15" i="4"/>
  <c r="J14" i="4"/>
  <c r="I14" i="4"/>
  <c r="J13" i="4"/>
  <c r="I13" i="4"/>
  <c r="E13" i="4"/>
  <c r="J12" i="4"/>
  <c r="I12" i="4"/>
  <c r="E12" i="4"/>
  <c r="J11" i="4"/>
  <c r="I11" i="4"/>
  <c r="J10" i="4"/>
  <c r="I10" i="4"/>
  <c r="E10" i="4"/>
  <c r="J9" i="4"/>
  <c r="I9" i="4"/>
  <c r="E9" i="4"/>
  <c r="J8" i="4"/>
  <c r="I8" i="4"/>
  <c r="E8" i="4"/>
  <c r="L27" i="5" l="1"/>
  <c r="K18" i="4"/>
  <c r="K23" i="4"/>
  <c r="L20" i="4"/>
  <c r="L27" i="4"/>
  <c r="L26" i="4"/>
  <c r="K26" i="4"/>
  <c r="E25" i="4"/>
  <c r="L25" i="4" s="1"/>
  <c r="E11" i="4"/>
  <c r="K11" i="4" s="1"/>
  <c r="K24" i="4"/>
  <c r="L17" i="4"/>
  <c r="L8" i="4"/>
  <c r="L10" i="4"/>
  <c r="K12" i="4"/>
  <c r="K15" i="4"/>
  <c r="K19" i="4"/>
  <c r="K22" i="4"/>
  <c r="L19" i="4"/>
  <c r="K10" i="4"/>
  <c r="K9" i="4"/>
  <c r="L22" i="4"/>
  <c r="K13" i="4"/>
  <c r="L15" i="4"/>
  <c r="L16" i="4"/>
  <c r="K21" i="4"/>
  <c r="L12" i="4"/>
  <c r="L13" i="4"/>
  <c r="K17" i="4"/>
  <c r="L18" i="4"/>
  <c r="K20" i="4"/>
  <c r="L23" i="4"/>
  <c r="L24" i="4"/>
  <c r="K27" i="4"/>
  <c r="E14" i="4"/>
  <c r="K16" i="4"/>
  <c r="L9" i="4"/>
  <c r="L21" i="4"/>
  <c r="K8" i="4"/>
  <c r="H56" i="2"/>
  <c r="I56" i="2"/>
  <c r="H57" i="2"/>
  <c r="I57" i="2"/>
  <c r="K25" i="4" l="1"/>
  <c r="E28" i="4"/>
  <c r="K28" i="4" s="1"/>
  <c r="E29" i="4"/>
  <c r="L11" i="4"/>
  <c r="L14" i="4"/>
  <c r="K14" i="4"/>
  <c r="C113" i="2"/>
  <c r="D113" i="2"/>
  <c r="L28" i="4" l="1"/>
  <c r="K29" i="4"/>
  <c r="G9" i="4"/>
  <c r="G13" i="4"/>
  <c r="G17" i="4"/>
  <c r="G21" i="4"/>
  <c r="G25" i="4"/>
  <c r="G8" i="4"/>
  <c r="G10" i="4"/>
  <c r="G14" i="4"/>
  <c r="G18" i="4"/>
  <c r="G22" i="4"/>
  <c r="G26" i="4"/>
  <c r="G15" i="4"/>
  <c r="G19" i="4"/>
  <c r="G23" i="4"/>
  <c r="G27" i="4"/>
  <c r="G11" i="4"/>
  <c r="G12" i="4"/>
  <c r="G16" i="4"/>
  <c r="G20" i="4"/>
  <c r="G24" i="4"/>
  <c r="G28" i="4"/>
  <c r="L29" i="4"/>
  <c r="E113" i="2"/>
  <c r="C110" i="2"/>
  <c r="C99" i="2"/>
  <c r="C96" i="2"/>
  <c r="C84" i="2"/>
  <c r="C81" i="2"/>
  <c r="C70" i="2"/>
  <c r="D67" i="2"/>
  <c r="C67" i="2"/>
  <c r="C55" i="2"/>
  <c r="D52" i="2"/>
  <c r="C52" i="2"/>
  <c r="C41" i="2"/>
  <c r="D38" i="2"/>
  <c r="C38" i="2"/>
  <c r="C115" i="2" l="1"/>
  <c r="C114" i="2"/>
  <c r="C56" i="2"/>
  <c r="C86" i="2"/>
  <c r="C57" i="2"/>
  <c r="E52" i="2"/>
  <c r="E38" i="2"/>
  <c r="E67" i="2"/>
  <c r="C85" i="2"/>
  <c r="D110" i="2"/>
  <c r="D96" i="2"/>
  <c r="E96" i="2" s="1"/>
  <c r="E110" i="2" l="1"/>
  <c r="H36" i="2"/>
  <c r="I36" i="2"/>
  <c r="H37" i="2"/>
  <c r="I37" i="2"/>
  <c r="H38" i="2"/>
  <c r="J38" i="2" s="1"/>
  <c r="I38" i="2"/>
  <c r="K38" i="2" s="1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I35" i="2"/>
  <c r="H35" i="2"/>
  <c r="D25" i="2" l="1"/>
  <c r="D14" i="2"/>
  <c r="D11" i="2"/>
  <c r="E14" i="2"/>
  <c r="E11" i="2"/>
  <c r="L9" i="2"/>
  <c r="L10" i="2"/>
  <c r="L12" i="2"/>
  <c r="L13" i="2"/>
  <c r="L16" i="2"/>
  <c r="L17" i="2"/>
  <c r="L18" i="2"/>
  <c r="L20" i="2"/>
  <c r="L21" i="2"/>
  <c r="L22" i="2"/>
  <c r="L23" i="2"/>
  <c r="L24" i="2"/>
  <c r="L26" i="2"/>
  <c r="L27" i="2"/>
  <c r="E65" i="2"/>
  <c r="E66" i="2"/>
  <c r="E68" i="2"/>
  <c r="E69" i="2"/>
  <c r="E71" i="2"/>
  <c r="E72" i="2"/>
  <c r="E73" i="2"/>
  <c r="E74" i="2"/>
  <c r="E75" i="2"/>
  <c r="E76" i="2"/>
  <c r="E77" i="2"/>
  <c r="E78" i="2"/>
  <c r="E79" i="2"/>
  <c r="E80" i="2"/>
  <c r="E82" i="2"/>
  <c r="E83" i="2"/>
  <c r="K14" i="2"/>
  <c r="L14" i="2" s="1"/>
  <c r="K11" i="2"/>
  <c r="D99" i="2"/>
  <c r="D114" i="2" s="1"/>
  <c r="E114" i="2" s="1"/>
  <c r="D70" i="2"/>
  <c r="D41" i="2"/>
  <c r="C11" i="2"/>
  <c r="C14" i="2"/>
  <c r="F14" i="2"/>
  <c r="F11" i="2"/>
  <c r="E99" i="2" l="1"/>
  <c r="D115" i="2"/>
  <c r="E115" i="2" s="1"/>
  <c r="F113" i="2" s="1"/>
  <c r="L11" i="2"/>
  <c r="E41" i="2"/>
  <c r="E70" i="2"/>
  <c r="E93" i="2"/>
  <c r="E97" i="2"/>
  <c r="E94" i="2"/>
  <c r="E98" i="2"/>
  <c r="E101" i="2"/>
  <c r="E102" i="2"/>
  <c r="E103" i="2"/>
  <c r="E105" i="2"/>
  <c r="E106" i="2"/>
  <c r="E107" i="2"/>
  <c r="E108" i="2"/>
  <c r="E109" i="2"/>
  <c r="E111" i="2"/>
  <c r="E112" i="2"/>
  <c r="E95" i="2"/>
  <c r="E64" i="2"/>
  <c r="D81" i="2"/>
  <c r="E81" i="2" s="1"/>
  <c r="D84" i="2"/>
  <c r="D55" i="2"/>
  <c r="D57" i="2" s="1"/>
  <c r="E57" i="2" s="1"/>
  <c r="E54" i="2"/>
  <c r="E53" i="2"/>
  <c r="E51" i="2"/>
  <c r="E50" i="2"/>
  <c r="E49" i="2"/>
  <c r="E48" i="2"/>
  <c r="E47" i="2"/>
  <c r="E46" i="2"/>
  <c r="E45" i="2"/>
  <c r="E44" i="2"/>
  <c r="E43" i="2"/>
  <c r="E42" i="2"/>
  <c r="E40" i="2"/>
  <c r="E36" i="2"/>
  <c r="E39" i="2"/>
  <c r="E35" i="2"/>
  <c r="E37" i="2"/>
  <c r="K57" i="2" l="1"/>
  <c r="J57" i="2"/>
  <c r="D85" i="2"/>
  <c r="E85" i="2" s="1"/>
  <c r="J40" i="2"/>
  <c r="K40" i="2"/>
  <c r="K54" i="2"/>
  <c r="J54" i="2"/>
  <c r="J35" i="2"/>
  <c r="K35" i="2"/>
  <c r="K42" i="2"/>
  <c r="J42" i="2"/>
  <c r="J46" i="2"/>
  <c r="K46" i="2"/>
  <c r="K50" i="2"/>
  <c r="J50" i="2"/>
  <c r="K39" i="2"/>
  <c r="J39" i="2"/>
  <c r="K43" i="2"/>
  <c r="J43" i="2"/>
  <c r="J47" i="2"/>
  <c r="K47" i="2"/>
  <c r="K51" i="2"/>
  <c r="J51" i="2"/>
  <c r="D86" i="2"/>
  <c r="E86" i="2" s="1"/>
  <c r="E84" i="2"/>
  <c r="J37" i="2"/>
  <c r="K37" i="2"/>
  <c r="J45" i="2"/>
  <c r="K45" i="2"/>
  <c r="K49" i="2"/>
  <c r="J49" i="2"/>
  <c r="J36" i="2"/>
  <c r="K36" i="2"/>
  <c r="K44" i="2"/>
  <c r="J44" i="2"/>
  <c r="K48" i="2"/>
  <c r="J48" i="2"/>
  <c r="K53" i="2"/>
  <c r="J53" i="2"/>
  <c r="D56" i="2"/>
  <c r="E56" i="2" s="1"/>
  <c r="E55" i="2"/>
  <c r="L8" i="2"/>
  <c r="J26" i="2"/>
  <c r="J27" i="2"/>
  <c r="J15" i="2"/>
  <c r="J16" i="2"/>
  <c r="J17" i="2"/>
  <c r="J18" i="2"/>
  <c r="J19" i="2"/>
  <c r="J20" i="2"/>
  <c r="J21" i="2"/>
  <c r="J22" i="2"/>
  <c r="J23" i="2"/>
  <c r="J24" i="2"/>
  <c r="J8" i="2"/>
  <c r="J12" i="2"/>
  <c r="J9" i="2"/>
  <c r="J13" i="2"/>
  <c r="J10" i="2"/>
  <c r="G8" i="2"/>
  <c r="G12" i="2"/>
  <c r="G9" i="2"/>
  <c r="G13" i="2"/>
  <c r="G15" i="2"/>
  <c r="G16" i="2"/>
  <c r="G17" i="2"/>
  <c r="G18" i="2"/>
  <c r="G19" i="2"/>
  <c r="G20" i="2"/>
  <c r="G21" i="2"/>
  <c r="G22" i="2"/>
  <c r="G23" i="2"/>
  <c r="G24" i="2"/>
  <c r="G26" i="2"/>
  <c r="G27" i="2"/>
  <c r="G10" i="2"/>
  <c r="K28" i="2"/>
  <c r="I28" i="2"/>
  <c r="F28" i="2"/>
  <c r="E28" i="2"/>
  <c r="D28" i="2"/>
  <c r="D29" i="2" s="1"/>
  <c r="C28" i="2"/>
  <c r="K56" i="2" l="1"/>
  <c r="J56" i="2"/>
  <c r="L28" i="2"/>
  <c r="K55" i="2"/>
  <c r="J55" i="2"/>
  <c r="K52" i="2"/>
  <c r="J52" i="2"/>
  <c r="J41" i="2"/>
  <c r="K41" i="2"/>
  <c r="F67" i="2"/>
  <c r="F69" i="2"/>
  <c r="F73" i="2"/>
  <c r="F77" i="2"/>
  <c r="F81" i="2"/>
  <c r="F66" i="2"/>
  <c r="F64" i="2"/>
  <c r="F70" i="2"/>
  <c r="F74" i="2"/>
  <c r="F78" i="2"/>
  <c r="F82" i="2"/>
  <c r="F72" i="2"/>
  <c r="F80" i="2"/>
  <c r="F68" i="2"/>
  <c r="F71" i="2"/>
  <c r="F75" i="2"/>
  <c r="F79" i="2"/>
  <c r="F83" i="2"/>
  <c r="F65" i="2"/>
  <c r="F76" i="2"/>
  <c r="F84" i="2"/>
  <c r="G28" i="2"/>
  <c r="J28" i="2"/>
  <c r="K25" i="2"/>
  <c r="I25" i="2"/>
  <c r="E25" i="2"/>
  <c r="F25" i="2"/>
  <c r="C25" i="2"/>
  <c r="I11" i="2"/>
  <c r="I14" i="2" s="1"/>
  <c r="L25" i="2" l="1"/>
  <c r="F94" i="2"/>
  <c r="F101" i="2"/>
  <c r="F105" i="2"/>
  <c r="F109" i="2"/>
  <c r="F96" i="2"/>
  <c r="F98" i="2"/>
  <c r="F102" i="2"/>
  <c r="F106" i="2"/>
  <c r="F110" i="2"/>
  <c r="F95" i="2"/>
  <c r="F97" i="2"/>
  <c r="F104" i="2"/>
  <c r="F112" i="2"/>
  <c r="F93" i="2"/>
  <c r="F99" i="2"/>
  <c r="F103" i="2"/>
  <c r="F107" i="2"/>
  <c r="F111" i="2"/>
  <c r="F100" i="2"/>
  <c r="F108" i="2"/>
  <c r="J14" i="2"/>
  <c r="J25" i="2"/>
  <c r="G14" i="2"/>
  <c r="J11" i="2"/>
  <c r="G11" i="2"/>
  <c r="K29" i="2"/>
  <c r="G25" i="2"/>
  <c r="C29" i="2"/>
  <c r="F29" i="2"/>
  <c r="E29" i="2"/>
  <c r="L29" i="2" s="1"/>
  <c r="J29" i="2"/>
  <c r="G29" i="2" l="1"/>
  <c r="N11" i="2"/>
  <c r="N13" i="2"/>
  <c r="N17" i="2"/>
  <c r="N21" i="2"/>
  <c r="N25" i="2"/>
  <c r="N10" i="2"/>
  <c r="N20" i="2"/>
  <c r="N8" i="2"/>
  <c r="N14" i="2"/>
  <c r="N18" i="2"/>
  <c r="N22" i="2"/>
  <c r="N26" i="2"/>
  <c r="N9" i="2"/>
  <c r="N28" i="2"/>
  <c r="N12" i="2"/>
  <c r="N15" i="2"/>
  <c r="N19" i="2"/>
  <c r="N23" i="2"/>
  <c r="N27" i="2"/>
  <c r="N16" i="2"/>
  <c r="N24" i="2"/>
  <c r="O9" i="2" l="1"/>
  <c r="O16" i="2"/>
  <c r="O20" i="2"/>
  <c r="O24" i="2"/>
  <c r="O28" i="2"/>
  <c r="O11" i="2"/>
  <c r="O13" i="2"/>
  <c r="O17" i="2"/>
  <c r="O21" i="2"/>
  <c r="O25" i="2"/>
  <c r="O10" i="2"/>
  <c r="O8" i="2"/>
  <c r="O14" i="2"/>
  <c r="O18" i="2"/>
  <c r="O22" i="2"/>
  <c r="O26" i="2"/>
  <c r="O12" i="2"/>
  <c r="O15" i="2"/>
  <c r="O19" i="2"/>
  <c r="O23" i="2"/>
  <c r="O27" i="2"/>
  <c r="M9" i="2"/>
  <c r="M16" i="2"/>
  <c r="M20" i="2"/>
  <c r="M24" i="2"/>
  <c r="M28" i="2"/>
  <c r="M11" i="2"/>
  <c r="M13" i="2"/>
  <c r="M17" i="2"/>
  <c r="M21" i="2"/>
  <c r="M25" i="2"/>
  <c r="M10" i="2"/>
  <c r="M15" i="2"/>
  <c r="M23" i="2"/>
  <c r="M8" i="2"/>
  <c r="M14" i="2"/>
  <c r="M18" i="2"/>
  <c r="M22" i="2"/>
  <c r="M26" i="2"/>
  <c r="M12" i="2"/>
  <c r="M19" i="2"/>
  <c r="M27" i="2"/>
</calcChain>
</file>

<file path=xl/sharedStrings.xml><?xml version="1.0" encoding="utf-8"?>
<sst xmlns="http://schemas.openxmlformats.org/spreadsheetml/2006/main" count="786" uniqueCount="133">
  <si>
    <t>Lahkliha III, IV astme rebendite osamäär haiglate järgi, 2013–2015</t>
  </si>
  <si>
    <t>Allikas: Eesti Meditsiiniline Sünniregister</t>
  </si>
  <si>
    <t>Haigla</t>
  </si>
  <si>
    <t>Sünnitused</t>
  </si>
  <si>
    <t>Lahkliharebend (III-IV)</t>
  </si>
  <si>
    <t>Vaginaalsed
arv</t>
  </si>
  <si>
    <t>sh loomulikul
teel arv</t>
  </si>
  <si>
    <t>sh instrumentaalselt
abistatud arv</t>
  </si>
  <si>
    <t>LRL (%)</t>
  </si>
  <si>
    <t>LRV (%)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</si>
  <si>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</si>
  <si>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</si>
  <si>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</si>
  <si>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</si>
  <si>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</si>
  <si>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</si>
  <si>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</si>
  <si>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</si>
  <si>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</si>
  <si>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</si>
  <si>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</si>
  <si>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</si>
  <si>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</si>
  <si>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</si>
  <si>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</si>
  <si>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</si>
  <si>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</si>
  <si>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</si>
  <si>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Feritilitas</t>
  </si>
  <si>
    <t>Elite</t>
  </si>
  <si>
    <t>Kokku:</t>
  </si>
  <si>
    <t>Piirkondlikud</t>
  </si>
  <si>
    <t>Keskhaiglad</t>
  </si>
  <si>
    <t>Üldhaiglad</t>
  </si>
  <si>
    <t>Erahaiglad</t>
  </si>
  <si>
    <t>0,91─1,49</t>
  </si>
  <si>
    <t>LR (%)</t>
  </si>
  <si>
    <t>0,33─0,61</t>
  </si>
  <si>
    <t>0,00─0,58</t>
  </si>
  <si>
    <t>0,32─1,06</t>
  </si>
  <si>
    <t>0,03─1,03</t>
  </si>
  <si>
    <t>0,36─2,10</t>
  </si>
  <si>
    <t>0,09─1,23</t>
  </si>
  <si>
    <t>0,26─1,89</t>
  </si>
  <si>
    <t>0,50─1,77</t>
  </si>
  <si>
    <t>0,05─1,43</t>
  </si>
  <si>
    <t>0,03─0,85</t>
  </si>
  <si>
    <t>0,02─4,18</t>
  </si>
  <si>
    <t>0,03─5,39</t>
  </si>
  <si>
    <t>usaldusvahemik
(95% CI)</t>
  </si>
  <si>
    <t>eraH:</t>
  </si>
  <si>
    <t>0,67-0,86</t>
  </si>
  <si>
    <t>Vaginaalsed</t>
  </si>
  <si>
    <t>arv</t>
  </si>
  <si>
    <t>loomulikul teel</t>
  </si>
  <si>
    <t>instrumentaalselt
abistatud</t>
  </si>
  <si>
    <t>Instrumentaalselt abistatud sünnituste (tangsünnitus, vaakumekstraktsioon) osakaal, mille korral tekkis III või IV astme lahkliha rebend</t>
  </si>
  <si>
    <t>Loomulikul teel sündide arv</t>
  </si>
  <si>
    <t xml:space="preserve">Loomulikul teel toimunud sünnituste arv, mille korral 
tekkis III või IV astme lahkliha rebend </t>
  </si>
  <si>
    <t xml:space="preserve">Vaginaalsete sünnituste arv, mille korral 
tekkis III või IV astme lahkliha rebend </t>
  </si>
  <si>
    <t>Instrumentaalselt
abistatud sündide arv</t>
  </si>
  <si>
    <t>0,33─0,68</t>
  </si>
  <si>
    <t>0,10─3,08</t>
  </si>
  <si>
    <t>0,92─1,38</t>
  </si>
  <si>
    <t>0,76─1,00</t>
  </si>
  <si>
    <t>0,24─0,76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</si>
  <si>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</si>
  <si>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</si>
  <si>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</si>
  <si>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</si>
  <si>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</si>
  <si>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</si>
  <si>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0,35─0,64</t>
  </si>
  <si>
    <t>0,67─0,86</t>
  </si>
  <si>
    <t>Vaginaalse sünnituse LR (%)</t>
  </si>
  <si>
    <t>Vaginaalsed
arv sh loomulikul ja instrumentaalselt abistatud</t>
  </si>
  <si>
    <t>AVALDAME GRAAFIKU JA TABELI</t>
  </si>
  <si>
    <t>AVALDAME AINULT TABELI</t>
  </si>
  <si>
    <t>0,78–0,98</t>
  </si>
  <si>
    <t>Ida-Tallinna Keskhaigla Naistekliinik</t>
  </si>
  <si>
    <t>Lääne-Tallinna Keskhaigla Naistekliinik</t>
  </si>
  <si>
    <t>Hiiumaa Haigla</t>
  </si>
  <si>
    <t>Narva Haigla</t>
  </si>
  <si>
    <t>Ida-Viru Keskhaigla</t>
  </si>
  <si>
    <t>Järvamaa Haigla</t>
  </si>
  <si>
    <t>Läänemaa Haigla</t>
  </si>
  <si>
    <t>Rakvere Haigla</t>
  </si>
  <si>
    <t>Põlva Haigla</t>
  </si>
  <si>
    <t>Pärnu Haigla</t>
  </si>
  <si>
    <t>Kuressaare Haigla</t>
  </si>
  <si>
    <t>Tartu Ülikooli Kliinikumi Naistekliinik</t>
  </si>
  <si>
    <t>Elite Kliinik</t>
  </si>
  <si>
    <t>Valga Haigla</t>
  </si>
  <si>
    <t>Viljandi Haigla</t>
  </si>
  <si>
    <t>Lõuna-Eesti Haigla</t>
  </si>
  <si>
    <t>eraH</t>
  </si>
  <si>
    <t>0,91-1,17</t>
  </si>
  <si>
    <t>0,03-0,82</t>
  </si>
  <si>
    <t>0,33-0,67</t>
  </si>
  <si>
    <t>0,36-0,64</t>
  </si>
  <si>
    <t>2. Lahkliha III, IV astme rebendite osamäär haiglate järgi, 2014–2016</t>
  </si>
  <si>
    <t>2. Lahkliha III, IV astme rebendite osamäär haiglate järgi, 2015–2017</t>
  </si>
  <si>
    <t>0,49–0,82</t>
  </si>
  <si>
    <t>1,08–1,57</t>
  </si>
  <si>
    <t>0,99–1,58</t>
  </si>
  <si>
    <t>0,02–0,70</t>
  </si>
  <si>
    <t>0,35–1,12</t>
  </si>
  <si>
    <t>0,03–1,00</t>
  </si>
  <si>
    <t>0,28–2,01</t>
  </si>
  <si>
    <t>0,09–1,23</t>
  </si>
  <si>
    <t>0,11–1,55</t>
  </si>
  <si>
    <t>0,61–2,05</t>
  </si>
  <si>
    <t>0,06–1,78</t>
  </si>
  <si>
    <t>0,03–0,83</t>
  </si>
  <si>
    <t xml:space="preserve">
95% UV</t>
  </si>
  <si>
    <t>osakaal</t>
  </si>
  <si>
    <t>Vaginaalsed sünnitused
sh loomulikul teel ja instrumentaalselt abistatud, arv</t>
  </si>
  <si>
    <t>Vaginaalse sünnituse LR osakaal</t>
  </si>
  <si>
    <t>vaginaalse sünnituse LR arv</t>
  </si>
  <si>
    <t>2014-2016 
Vaginaalse sünnituse LR osakaal</t>
  </si>
  <si>
    <t>-</t>
  </si>
  <si>
    <t>2016-2018
Vaginaalse sünnituse LR (%)</t>
  </si>
  <si>
    <t>Planeeritud kodusünnituse teenused</t>
  </si>
  <si>
    <t>2. Lahkliha III, IV astme rebendite osamäär haiglate järgi, 2016–2018</t>
  </si>
  <si>
    <t>2. Lahkliha III, IV astme rebendite osamäär haiglate järgi, 2017–2019</t>
  </si>
  <si>
    <t>Põhja-Eesti Regionaalhaigla</t>
  </si>
  <si>
    <t>Piirkondlikud haiglad kokku</t>
  </si>
  <si>
    <t>Keskhaiglad kokku</t>
  </si>
  <si>
    <t>Üldhaiglad kokku</t>
  </si>
  <si>
    <t>Erahaiglad kokku</t>
  </si>
  <si>
    <t>vaginaalse sünnituse LR  osamäär (%)</t>
  </si>
  <si>
    <t>LR, osamäär (%)</t>
  </si>
  <si>
    <t>LR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</si>
</sst>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\_x000a_%"/>
  </numFmts>
  <fonts count="21">
    <font>
      <sz val="11"/>
      <color theme="1"/>
      <name val="Calibri"/>
      <family val="2"/>
      <charset val="186"/>
      <scheme val="minor"/>
    </font>
    <font>
      <b/>
      <sz val="11"/>
      <color indexed="8"/>
      <name val="sans-serif"/>
    </font>
    <font>
      <i/>
      <u/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8"/>
      <name val="sans-serif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  <charset val="186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2"/>
      <color theme="0"/>
      <name val="sans-serif"/>
    </font>
    <font>
      <sz val="10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NumberFormat="1" applyFont="1" applyFill="1" applyBorder="1" applyAlignment="1" applyProtection="1">
      <alignment vertical="top" readingOrder="1"/>
    </xf>
    <xf numFmtId="0" fontId="3" fillId="0" borderId="0" xfId="0" applyNumberFormat="1" applyFont="1" applyFill="1" applyBorder="1" applyAlignment="1" applyProtection="1">
      <alignment horizontal="right" vertical="top" wrapText="1" readingOrder="1"/>
    </xf>
    <xf numFmtId="0" fontId="4" fillId="0" borderId="0" xfId="0" applyNumberFormat="1" applyFont="1" applyFill="1" applyBorder="1" applyAlignment="1" applyProtection="1">
      <alignment vertical="top" readingOrder="1"/>
    </xf>
    <xf numFmtId="0" fontId="3" fillId="0" borderId="0" xfId="0" applyNumberFormat="1" applyFont="1" applyFill="1" applyBorder="1" applyAlignment="1" applyProtection="1">
      <alignment horizontal="center" vertical="top" wrapText="1" readingOrder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2" fontId="2" fillId="0" borderId="0" xfId="0" applyNumberFormat="1" applyFont="1" applyFill="1" applyBorder="1" applyAlignment="1" applyProtection="1">
      <alignment horizontal="left" vertical="top" readingOrder="1"/>
    </xf>
    <xf numFmtId="10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0" fontId="6" fillId="0" borderId="1" xfId="0" applyNumberFormat="1" applyFont="1" applyBorder="1"/>
    <xf numFmtId="10" fontId="7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10" fontId="6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10" fontId="5" fillId="0" borderId="1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ill="1" applyBorder="1"/>
    <xf numFmtId="0" fontId="6" fillId="0" borderId="1" xfId="0" applyFont="1" applyBorder="1"/>
    <xf numFmtId="0" fontId="5" fillId="0" borderId="1" xfId="0" applyFont="1" applyFill="1" applyBorder="1"/>
    <xf numFmtId="164" fontId="12" fillId="0" borderId="1" xfId="0" applyNumberFormat="1" applyFont="1" applyFill="1" applyBorder="1" applyAlignment="1" applyProtection="1">
      <alignment horizontal="right" wrapText="1" readingOrder="1"/>
    </xf>
    <xf numFmtId="9" fontId="0" fillId="0" borderId="1" xfId="0" applyNumberFormat="1" applyBorder="1"/>
    <xf numFmtId="9" fontId="6" fillId="0" borderId="1" xfId="0" applyNumberFormat="1" applyFont="1" applyBorder="1"/>
    <xf numFmtId="9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12" fillId="0" borderId="0" xfId="0" applyNumberFormat="1" applyFont="1" applyFill="1" applyBorder="1" applyAlignment="1" applyProtection="1">
      <alignment horizontal="right" wrapText="1" readingOrder="1"/>
    </xf>
    <xf numFmtId="9" fontId="7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0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0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 applyProtection="1">
      <alignment vertical="top" readingOrder="1"/>
    </xf>
    <xf numFmtId="10" fontId="15" fillId="0" borderId="1" xfId="1" applyNumberFormat="1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>
      <alignment vertical="top" readingOrder="1"/>
    </xf>
    <xf numFmtId="0" fontId="18" fillId="0" borderId="0" xfId="0" applyNumberFormat="1" applyFont="1" applyFill="1" applyBorder="1" applyAlignment="1" applyProtection="1">
      <alignment horizontal="right" vertical="top" wrapText="1" readingOrder="1"/>
    </xf>
    <xf numFmtId="0" fontId="18" fillId="0" borderId="0" xfId="0" applyNumberFormat="1" applyFont="1" applyFill="1" applyBorder="1" applyAlignment="1" applyProtection="1">
      <alignment horizontal="center" vertical="top" wrapText="1" readingOrder="1"/>
    </xf>
    <xf numFmtId="10" fontId="16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 wrapText="1"/>
    </xf>
    <xf numFmtId="9" fontId="13" fillId="0" borderId="0" xfId="0" applyNumberFormat="1" applyFont="1"/>
    <xf numFmtId="164" fontId="19" fillId="0" borderId="0" xfId="0" applyNumberFormat="1" applyFont="1" applyFill="1" applyBorder="1" applyAlignment="1" applyProtection="1">
      <alignment horizontal="right" wrapText="1" readingOrder="1"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10" fontId="0" fillId="0" borderId="1" xfId="1" applyNumberFormat="1" applyFont="1" applyBorder="1"/>
    <xf numFmtId="10" fontId="6" fillId="0" borderId="1" xfId="1" applyNumberFormat="1" applyFont="1" applyBorder="1"/>
    <xf numFmtId="10" fontId="0" fillId="0" borderId="1" xfId="1" applyNumberFormat="1" applyFont="1" applyBorder="1" applyAlignment="1">
      <alignment horizontal="right"/>
    </xf>
    <xf numFmtId="10" fontId="5" fillId="0" borderId="1" xfId="1" applyNumberFormat="1" applyFont="1" applyBorder="1"/>
    <xf numFmtId="10" fontId="0" fillId="0" borderId="1" xfId="0" applyNumberFormat="1" applyBorder="1" applyAlignment="1">
      <alignment horizontal="right"/>
    </xf>
    <xf numFmtId="0" fontId="1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2" fontId="2" fillId="0" borderId="0" xfId="0" applyNumberFormat="1" applyFont="1" applyAlignment="1">
      <alignment horizontal="left" vertical="top" readingOrder="1"/>
    </xf>
    <xf numFmtId="0" fontId="3" fillId="0" borderId="0" xfId="0" applyFont="1" applyAlignment="1">
      <alignment horizontal="right" vertical="top" wrapText="1" readingOrder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4" fillId="0" borderId="0" xfId="0" applyFont="1"/>
    <xf numFmtId="10" fontId="16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20" fillId="0" borderId="0" xfId="0" applyFont="1"/>
    <xf numFmtId="0" fontId="11" fillId="2" borderId="2" xfId="0" applyFont="1" applyFill="1" applyBorder="1" applyAlignment="1">
      <alignment vertical="center" readingOrder="1"/>
    </xf>
    <xf numFmtId="0" fontId="11" fillId="2" borderId="3" xfId="0" applyFont="1" applyFill="1" applyBorder="1" applyAlignment="1">
      <alignment vertical="center" readingOrder="1"/>
    </xf>
    <xf numFmtId="0" fontId="11" fillId="2" borderId="4" xfId="0" applyFont="1" applyFill="1" applyBorder="1" applyAlignment="1">
      <alignment vertical="center" readingOrder="1"/>
    </xf>
    <xf numFmtId="0" fontId="0" fillId="0" borderId="6" xfId="0" applyBorder="1"/>
    <xf numFmtId="0" fontId="0" fillId="0" borderId="2" xfId="0" applyBorder="1"/>
    <xf numFmtId="2" fontId="6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9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 readingOrder="1"/>
    </xf>
    <xf numFmtId="0" fontId="11" fillId="0" borderId="3" xfId="0" applyNumberFormat="1" applyFont="1" applyFill="1" applyBorder="1" applyAlignment="1" applyProtection="1">
      <alignment horizontal="center" vertical="center" wrapText="1" readingOrder="1"/>
    </xf>
    <xf numFmtId="0" fontId="11" fillId="0" borderId="4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 readingOrder="1"/>
    </xf>
    <xf numFmtId="0" fontId="11" fillId="0" borderId="3" xfId="0" applyFont="1" applyFill="1" applyBorder="1" applyAlignment="1" applyProtection="1">
      <alignment horizontal="center" vertical="center" wrapText="1" readingOrder="1"/>
    </xf>
    <xf numFmtId="0" fontId="11" fillId="0" borderId="4" xfId="0" applyFont="1" applyFill="1" applyBorder="1" applyAlignment="1" applyProtection="1">
      <alignment horizontal="center" vertical="center" wrapText="1" readingOrder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34676377992347E-2"/>
          <c:y val="3.1272965879265091E-2"/>
          <c:w val="0.92766955714999078"/>
          <c:h val="0.4205123290509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'Aruandesse2017-2019'!$E$7</c:f>
              <c:strCache>
                <c:ptCount val="1"/>
                <c:pt idx="0">
                  <c:v>vaginaalse sünnituse LR  osamäär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28-4CDD-B2AA-1AC93B5E205E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28-4CDD-B2AA-1AC93B5E205E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728-4CDD-B2AA-1AC93B5E205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5-48EB-92C3-11E7F8C5541A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A5-48EB-92C3-11E7F8C5541A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5A5-48EB-92C3-11E7F8C5541A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'Aruandesse2017-2019'!$L$9:$L$26</c15:sqref>
                    </c15:fullRef>
                  </c:ext>
                </c:extLst>
                <c:f>('Aruandesse2017-2019'!$L$9:$L$19,'Aruandesse2017-2019'!$L$21:$L$23,'Aruandesse2017-2019'!$L$25:$L$26)</c:f>
                <c:numCache>
                  <c:formatCode>General</c:formatCode>
                  <c:ptCount val="16"/>
                  <c:pt idx="0">
                    <c:v>2.5690803428393486E-3</c:v>
                  </c:pt>
                  <c:pt idx="1">
                    <c:v>3.1713378282918724E-3</c:v>
                  </c:pt>
                  <c:pt idx="2">
                    <c:v>2.7289775730432106E-3</c:v>
                  </c:pt>
                  <c:pt idx="3">
                    <c:v>1.5932082771829663E-3</c:v>
                  </c:pt>
                  <c:pt idx="4">
                    <c:v>6.9972048587807366E-3</c:v>
                  </c:pt>
                  <c:pt idx="5">
                    <c:v>4.1449486820144994E-3</c:v>
                  </c:pt>
                  <c:pt idx="6">
                    <c:v>3.3101229830666034E-3</c:v>
                  </c:pt>
                  <c:pt idx="7">
                    <c:v>3.8920944828581515E-2</c:v>
                  </c:pt>
                  <c:pt idx="8">
                    <c:v>8.0893571192709977E-3</c:v>
                  </c:pt>
                  <c:pt idx="9">
                    <c:v>1.1400214631946386E-2</c:v>
                  </c:pt>
                  <c:pt idx="10">
                    <c:v>8.0446419806622302E-3</c:v>
                  </c:pt>
                  <c:pt idx="11">
                    <c:v>5.7175845273347882E-3</c:v>
                  </c:pt>
                  <c:pt idx="12">
                    <c:v>1.0077941244955035E-2</c:v>
                  </c:pt>
                  <c:pt idx="13">
                    <c:v>7.4814215273161233E-3</c:v>
                  </c:pt>
                  <c:pt idx="14">
                    <c:v>5.4317733213426079E-3</c:v>
                  </c:pt>
                  <c:pt idx="15">
                    <c:v>2.1935515222545904E-3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'Aruandesse2017-2019'!$K$9:$K$26</c15:sqref>
                    </c15:fullRef>
                  </c:ext>
                </c:extLst>
                <c:f>('Aruandesse2017-2019'!$K$9:$K$19,'Aruandesse2017-2019'!$K$21:$K$23,'Aruandesse2017-2019'!$K$25:$K$26)</c:f>
                <c:numCache>
                  <c:formatCode>General</c:formatCode>
                  <c:ptCount val="16"/>
                  <c:pt idx="0">
                    <c:v>2.2043333158709277E-3</c:v>
                  </c:pt>
                  <c:pt idx="1">
                    <c:v>2.7135546409605867E-3</c:v>
                  </c:pt>
                  <c:pt idx="2">
                    <c:v>2.1190441665734716E-3</c:v>
                  </c:pt>
                  <c:pt idx="3">
                    <c:v>1.4408496540589868E-3</c:v>
                  </c:pt>
                  <c:pt idx="4">
                    <c:v>3.4173802033818086E-3</c:v>
                  </c:pt>
                  <c:pt idx="5">
                    <c:v>2.326184185888472E-3</c:v>
                  </c:pt>
                  <c:pt idx="6">
                    <c:v>2.1026168914976807E-3</c:v>
                  </c:pt>
                  <c:pt idx="7">
                    <c:v>7.1589988908902519E-3</c:v>
                  </c:pt>
                  <c:pt idx="8">
                    <c:v>2.7756061805276813E-3</c:v>
                  </c:pt>
                  <c:pt idx="9">
                    <c:v>5.2945229621543582E-3</c:v>
                  </c:pt>
                  <c:pt idx="10">
                    <c:v>2.7601272379174065E-3</c:v>
                  </c:pt>
                  <c:pt idx="11">
                    <c:v>1.5775437192732103E-3</c:v>
                  </c:pt>
                  <c:pt idx="12">
                    <c:v>3.4655478288934749E-3</c:v>
                  </c:pt>
                  <c:pt idx="13">
                    <c:v>4.2158474351803111E-3</c:v>
                  </c:pt>
                  <c:pt idx="14">
                    <c:v>9.6422645907879656E-4</c:v>
                  </c:pt>
                  <c:pt idx="15">
                    <c:v>1.5409669409091596E-3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'Aruandesse2017-2019'!$A$9:$B$26</c15:sqref>
                  </c15:fullRef>
                </c:ext>
              </c:extLst>
              <c:f>('Aruandesse2017-2019'!$A$9:$B$19,'Aruandesse2017-2019'!$A$21:$B$23,'Aruandesse2017-2019'!$A$25:$B$26)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Üldhaiglad kokku</c:v>
                  </c:pt>
                </c:lvl>
                <c:lvl>
                  <c:pt idx="1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'Aruandesse2017-2019'!$E$9:$E$26</c15:sqref>
                  </c15:fullRef>
                </c:ext>
              </c:extLst>
              <c:f>('Aruandesse2017-2019'!$E$9:$E$19,'Aruandesse2017-2019'!$E$21:$E$23,'Aruandesse2017-2019'!$E$25:$E$26)</c:f>
              <c:numCache>
                <c:formatCode>0.00\
%</c:formatCode>
                <c:ptCount val="16"/>
                <c:pt idx="0">
                  <c:v>1.5285126396237508E-2</c:v>
                </c:pt>
                <c:pt idx="1">
                  <c:v>1.8445159692993315E-2</c:v>
                </c:pt>
                <c:pt idx="2">
                  <c:v>9.39119170984456E-3</c:v>
                </c:pt>
                <c:pt idx="3">
                  <c:v>1.4839949307060219E-2</c:v>
                </c:pt>
                <c:pt idx="4">
                  <c:v>6.6350710900473934E-3</c:v>
                </c:pt>
                <c:pt idx="5">
                  <c:v>5.2732502396931925E-3</c:v>
                </c:pt>
                <c:pt idx="6">
                  <c:v>5.7306590257879654E-3</c:v>
                </c:pt>
                <c:pt idx="7">
                  <c:v>8.6956521739130436E-3</c:v>
                </c:pt>
                <c:pt idx="8">
                  <c:v>4.2075736325385693E-3</c:v>
                </c:pt>
                <c:pt idx="9">
                  <c:v>9.7879282218597055E-3</c:v>
                </c:pt>
                <c:pt idx="10">
                  <c:v>4.1841004184100415E-3</c:v>
                </c:pt>
                <c:pt idx="11">
                  <c:v>2.1739130434782609E-3</c:v>
                </c:pt>
                <c:pt idx="12">
                  <c:v>5.2539404553415062E-3</c:v>
                </c:pt>
                <c:pt idx="13">
                  <c:v>9.5652173913043474E-3</c:v>
                </c:pt>
                <c:pt idx="14">
                  <c:v>1.17096018735363E-3</c:v>
                </c:pt>
                <c:pt idx="15">
                  <c:v>5.1528684300927519E-3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28-4CDD-B2AA-1AC93B5E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'Aruandesse2016-2018'!$E$7</c:f>
              <c:strCache>
                <c:ptCount val="1"/>
                <c:pt idx="0">
                  <c:v>2016-2018
Vaginaalse sünnituse LR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'Aruandesse2016-2018'!$A$8:$B$25</c15:sqref>
                  </c15:fullRef>
                </c:ext>
              </c:extLst>
              <c:f>('Aruandesse2016-2018'!$A$8:$B$18,'Aruandesse2016-2018'!$A$20:$B$22,'Aruandesse2016-2018'!$A$24:$B$25)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'Aruandesse2016-2018'!$E$8:$E$25</c15:sqref>
                  </c15:fullRef>
                </c:ext>
              </c:extLst>
              <c:f>('Aruandesse2016-2018'!$E$8:$E$18,'Aruandesse2016-2018'!$E$20:$E$22,'Aruandesse2016-2018'!$E$24:$E$25)</c:f>
              <c:numCache>
                <c:formatCode>0.00%</c:formatCode>
                <c:ptCount val="16"/>
                <c:pt idx="0">
                  <c:v>1.364484146461176E-2</c:v>
                </c:pt>
                <c:pt idx="1">
                  <c:v>1.8249999999999999E-2</c:v>
                </c:pt>
                <c:pt idx="2">
                  <c:v>1.0344827586206896E-2</c:v>
                </c:pt>
                <c:pt idx="3">
                  <c:v>1.5505941279906219E-2</c:v>
                </c:pt>
                <c:pt idx="4">
                  <c:v>9.9108027750247768E-4</c:v>
                </c:pt>
                <c:pt idx="5">
                  <c:v>3.5460992907801418E-3</c:v>
                </c:pt>
                <c:pt idx="6">
                  <c:v>1.9071837253655435E-3</c:v>
                </c:pt>
                <c:pt idx="7">
                  <c:v>0</c:v>
                </c:pt>
                <c:pt idx="8">
                  <c:v>4.5913682277318639E-3</c:v>
                </c:pt>
                <c:pt idx="9">
                  <c:v>5.8968058968058967E-3</c:v>
                </c:pt>
                <c:pt idx="10">
                  <c:v>5.9880239520958087E-3</c:v>
                </c:pt>
                <c:pt idx="11">
                  <c:v>8.771929824561403E-3</c:v>
                </c:pt>
                <c:pt idx="12">
                  <c:v>7.4766355140186919E-3</c:v>
                </c:pt>
                <c:pt idx="13">
                  <c:v>2.8776978417266188E-3</c:v>
                </c:pt>
                <c:pt idx="14">
                  <c:v>0</c:v>
                </c:pt>
                <c:pt idx="15">
                  <c:v>4.7148961249447469E-3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28-4CDD-B2AA-1AC93B5E205E}"/>
            </c:ext>
          </c:extLst>
        </c:ser>
        <c:ser>
          <c:idx val="2"/>
          <c:order val="2"/>
          <c:tx>
            <c:v>2017-2019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'Aruandesse2016-2018'!$A$8:$B$25</c15:sqref>
                  </c15:fullRef>
                </c:ext>
              </c:extLst>
              <c:f>('Aruandesse2016-2018'!$A$8:$B$18,'Aruandesse2016-2018'!$A$20:$B$22,'Aruandesse2016-2018'!$A$24:$B$25)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'Aruandesse2017-2019'!$G$9:$G$26</c15:sqref>
                  </c15:fullRef>
                </c:ext>
              </c:extLst>
              <c:f>('Aruandesse2017-2019'!$G$9:$G$19,'Aruandesse2017-2019'!$G$21:$G$23,'Aruandesse2017-2019'!$G$25:$G$26)</c:f>
              <c:numCache>
                <c:formatCode>0%</c:formatCode>
                <c:ptCount val="16"/>
                <c:pt idx="0">
                  <c:v>1.2245262781551662E-2</c:v>
                </c:pt>
                <c:pt idx="1">
                  <c:v>1.2245262781551662E-2</c:v>
                </c:pt>
                <c:pt idx="2">
                  <c:v>1.2245262781551662E-2</c:v>
                </c:pt>
                <c:pt idx="3">
                  <c:v>1.2245262781551662E-2</c:v>
                </c:pt>
                <c:pt idx="4">
                  <c:v>1.2245262781551662E-2</c:v>
                </c:pt>
                <c:pt idx="5">
                  <c:v>1.2245262781551662E-2</c:v>
                </c:pt>
                <c:pt idx="6">
                  <c:v>1.2245262781551662E-2</c:v>
                </c:pt>
                <c:pt idx="7">
                  <c:v>1.2245262781551662E-2</c:v>
                </c:pt>
                <c:pt idx="8">
                  <c:v>1.2245262781551662E-2</c:v>
                </c:pt>
                <c:pt idx="9">
                  <c:v>1.2245262781551662E-2</c:v>
                </c:pt>
                <c:pt idx="10">
                  <c:v>1.2245262781551662E-2</c:v>
                </c:pt>
                <c:pt idx="11">
                  <c:v>1.2245262781551662E-2</c:v>
                </c:pt>
                <c:pt idx="12">
                  <c:v>1.2245262781551662E-2</c:v>
                </c:pt>
                <c:pt idx="13">
                  <c:v>1.2245262781551662E-2</c:v>
                </c:pt>
                <c:pt idx="14">
                  <c:v>1.2245262781551662E-2</c:v>
                </c:pt>
                <c:pt idx="15">
                  <c:v>1.2245262781551662E-2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28-4CDD-B2AA-1AC93B5E205E}"/>
            </c:ext>
          </c:extLst>
        </c:ser>
        <c:ser>
          <c:idx val="4"/>
          <c:order val="3"/>
          <c:tx>
            <c:v>2016-2018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'Aruandesse2016-2018'!$A$8:$B$25</c15:sqref>
                  </c15:fullRef>
                </c:ext>
              </c:extLst>
              <c:f>('Aruandesse2016-2018'!$A$8:$B$18,'Aruandesse2016-2018'!$A$20:$B$22,'Aruandesse2016-2018'!$A$24:$B$25)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'Aruandesse2016-2018'!$G$8:$G$25</c15:sqref>
                  </c15:fullRef>
                </c:ext>
              </c:extLst>
              <c:f>('Aruandesse2016-2018'!$G$8:$G$18,'Aruandesse2016-2018'!$G$20:$G$22,'Aruandesse2016-2018'!$G$24:$G$25)</c:f>
              <c:numCache>
                <c:formatCode>0%</c:formatCode>
                <c:ptCount val="16"/>
                <c:pt idx="0">
                  <c:v>1.1737726682960683E-2</c:v>
                </c:pt>
                <c:pt idx="1">
                  <c:v>1.1737726682960683E-2</c:v>
                </c:pt>
                <c:pt idx="2">
                  <c:v>1.1737726682960683E-2</c:v>
                </c:pt>
                <c:pt idx="3">
                  <c:v>1.1737726682960683E-2</c:v>
                </c:pt>
                <c:pt idx="4">
                  <c:v>1.1737726682960683E-2</c:v>
                </c:pt>
                <c:pt idx="5">
                  <c:v>1.1737726682960683E-2</c:v>
                </c:pt>
                <c:pt idx="6">
                  <c:v>1.1737726682960683E-2</c:v>
                </c:pt>
                <c:pt idx="7">
                  <c:v>1.1737726682960683E-2</c:v>
                </c:pt>
                <c:pt idx="8">
                  <c:v>1.1737726682960683E-2</c:v>
                </c:pt>
                <c:pt idx="9">
                  <c:v>1.1737726682960683E-2</c:v>
                </c:pt>
                <c:pt idx="10">
                  <c:v>1.1737726682960683E-2</c:v>
                </c:pt>
                <c:pt idx="11">
                  <c:v>1.1737726682960683E-2</c:v>
                </c:pt>
                <c:pt idx="12">
                  <c:v>1.1737726682960683E-2</c:v>
                </c:pt>
                <c:pt idx="13">
                  <c:v>1.1737726682960683E-2</c:v>
                </c:pt>
                <c:pt idx="14">
                  <c:v>1.1737726682960683E-2</c:v>
                </c:pt>
                <c:pt idx="15">
                  <c:v>1.1737726682960683E-2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728-4CDD-B2AA-1AC93B5E205E}"/>
            </c:ext>
          </c:extLst>
        </c:ser>
        <c:ser>
          <c:idx val="1"/>
          <c:order val="4"/>
          <c:tx>
            <c:v>Eesmärk &lt;3%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'Aruandesse2016-2018'!$A$8:$B$25</c15:sqref>
                  </c15:fullRef>
                </c:ext>
              </c:extLst>
              <c:f>('Aruandesse2016-2018'!$A$8:$B$18,'Aruandesse2016-2018'!$A$20:$B$22,'Aruandesse2016-2018'!$A$24:$B$25)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('Aruandesse2017-2019'!$H$9:$H$19,'Aruandesse2017-2019'!$H$21:$H$23,'Aruandesse2017-2019'!$H$25:$H$26)</c15:sqref>
                  </c15:fullRef>
                </c:ext>
              </c:extLst>
              <c:f>('Aruandesse2017-2019'!$H$9:$H$19,'Aruandesse2017-2019'!$H$22:$H$23,'Aruandesse2017-2019'!$H$25)</c:f>
              <c:numCache>
                <c:formatCode>0.00%</c:formatCode>
                <c:ptCount val="1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728-4CDD-B2AA-1AC93B5E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1000000000000007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87401056775797759"/>
          <c:w val="0.95465485201440781"/>
          <c:h val="0.10186662522447852"/>
        </c:manualLayout>
      </c:layout>
      <c:overlay val="0"/>
      <c:spPr>
        <a:noFill/>
        <a:ln w="25400">
          <a:solidFill>
            <a:schemeClr val="tx1">
              <a:lumMod val="15000"/>
              <a:lumOff val="85000"/>
            </a:scheme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34676377992347E-2"/>
          <c:y val="3.1272965879265091E-2"/>
          <c:w val="0.92766955714999078"/>
          <c:h val="0.4205123290509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'Aruandesse2016-2018'!$E$7</c:f>
              <c:strCache>
                <c:ptCount val="1"/>
                <c:pt idx="0">
                  <c:v>2016-2018
Vaginaalse sünnituse LR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3A-4D45-97D4-9AEAA64E3828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03A-4D45-97D4-9AEAA64E3828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03A-4D45-97D4-9AEAA64E382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3A-4D45-97D4-9AEAA64E3828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03A-4D45-97D4-9AEAA64E382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'Aruandesse2016-2018'!$L$8:$L$28</c15:sqref>
                    </c15:fullRef>
                  </c:ext>
                </c:extLst>
                <c:f>('Aruandesse2016-2018'!$L$8:$L$14,'Aruandesse2016-2018'!$L$16:$L$18,'Aruandesse2016-2018'!$L$20:$L$22,'Aruandesse2016-2018'!$L$25)</c:f>
                <c:numCache>
                  <c:formatCode>General</c:formatCode>
                  <c:ptCount val="14"/>
                  <c:pt idx="0">
                    <c:v>2.443168040714469E-3</c:v>
                  </c:pt>
                  <c:pt idx="1">
                    <c:v>3.1727620439888256E-3</c:v>
                  </c:pt>
                  <c:pt idx="2">
                    <c:v>1.2038780470553165E-2</c:v>
                  </c:pt>
                  <c:pt idx="3">
                    <c:v>1.869436556196355E-3</c:v>
                  </c:pt>
                  <c:pt idx="4">
                    <c:v>4.6013294888069319E-3</c:v>
                  </c:pt>
                  <c:pt idx="5">
                    <c:v>9.2901034476618929E-3</c:v>
                  </c:pt>
                  <c:pt idx="6">
                    <c:v>3.6852313854305622E-3</c:v>
                  </c:pt>
                  <c:pt idx="7">
                    <c:v>6.1114787492394474E-3</c:v>
                  </c:pt>
                  <c:pt idx="8">
                    <c:v>4.3822608171916865E-3</c:v>
                  </c:pt>
                  <c:pt idx="9">
                    <c:v>9.3063089175165706E-3</c:v>
                  </c:pt>
                  <c:pt idx="10">
                    <c:v>3.9248286550128311E-2</c:v>
                  </c:pt>
                  <c:pt idx="11">
                    <c:v>7.2071191230457981E-3</c:v>
                  </c:pt>
                  <c:pt idx="12">
                    <c:v>7.5534095081990701E-3</c:v>
                  </c:pt>
                  <c:pt idx="13">
                    <c:v>1.9333649685641732E-3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'Aruandesse2016-2018'!$K$8:$K$28</c15:sqref>
                    </c15:fullRef>
                  </c:ext>
                </c:extLst>
                <c:f>('Aruandesse2016-2018'!$K$8:$K$14,'Aruandesse2016-2018'!$K$16:$K$18,'Aruandesse2016-2018'!$K$20:$K$22,'Aruandesse2016-2018'!$K$25)</c:f>
                <c:numCache>
                  <c:formatCode>General</c:formatCode>
                  <c:ptCount val="14"/>
                  <c:pt idx="0">
                    <c:v>2.0765043598150509E-3</c:v>
                  </c:pt>
                  <c:pt idx="1">
                    <c:v>2.7103302790179428E-3</c:v>
                  </c:pt>
                  <c:pt idx="2">
                    <c:v>5.5953100547597723E-3</c:v>
                  </c:pt>
                  <c:pt idx="3">
                    <c:v>1.6711336283376007E-3</c:v>
                  </c:pt>
                  <c:pt idx="4">
                    <c:v>8.1610834630468129E-4</c:v>
                  </c:pt>
                  <c:pt idx="5">
                    <c:v>2.5730894473033564E-3</c:v>
                  </c:pt>
                  <c:pt idx="6">
                    <c:v>1.2583605401820883E-3</c:v>
                  </c:pt>
                  <c:pt idx="7">
                    <c:v>2.6286603905986742E-3</c:v>
                  </c:pt>
                  <c:pt idx="8">
                    <c:v>2.5203510915454532E-3</c:v>
                  </c:pt>
                  <c:pt idx="9">
                    <c:v>3.6570029204013332E-3</c:v>
                  </c:pt>
                  <c:pt idx="10">
                    <c:v>7.2217824691770838E-3</c:v>
                  </c:pt>
                  <c:pt idx="11">
                    <c:v>3.6833204425083064E-3</c:v>
                  </c:pt>
                  <c:pt idx="12">
                    <c:v>2.0881724168249701E-3</c:v>
                  </c:pt>
                  <c:pt idx="13">
                    <c:v>1.3730192113421994E-3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'Aruandesse2016-2018'!$A$8:$B$29</c15:sqref>
                  </c15:fullRef>
                </c:ext>
              </c:extLst>
              <c:f>('Aruandesse2016-2018'!$A$8:$B$14,'Aruandesse2016-2018'!$A$16:$B$18,'Aruandesse2016-2018'!$A$20:$B$22,'Aruandesse2016-2018'!$A$25:$B$25)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üldH</c:v>
                  </c:pt>
                  <c:pt idx="14">
                    <c:v>Planeeritud kodusünnituse teenused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Planeeritud kodusünnituse teenused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'Aruandesse2016-2018'!$E$8:$E$28</c15:sqref>
                  </c15:fullRef>
                </c:ext>
              </c:extLst>
              <c:f>('Aruandesse2016-2018'!$E$8:$E$14,'Aruandesse2016-2018'!$E$16:$E$18,'Aruandesse2016-2018'!$E$20:$E$22,'Aruandesse2016-2018'!$E$25)</c:f>
              <c:numCache>
                <c:formatCode>0.00%</c:formatCode>
                <c:ptCount val="14"/>
                <c:pt idx="0">
                  <c:v>1.364484146461176E-2</c:v>
                </c:pt>
                <c:pt idx="1">
                  <c:v>1.8249999999999999E-2</c:v>
                </c:pt>
                <c:pt idx="2">
                  <c:v>1.0344827586206896E-2</c:v>
                </c:pt>
                <c:pt idx="3">
                  <c:v>1.5505941279906219E-2</c:v>
                </c:pt>
                <c:pt idx="4">
                  <c:v>9.9108027750247768E-4</c:v>
                </c:pt>
                <c:pt idx="5">
                  <c:v>3.5460992907801418E-3</c:v>
                </c:pt>
                <c:pt idx="6">
                  <c:v>1.9071837253655435E-3</c:v>
                </c:pt>
                <c:pt idx="7">
                  <c:v>4.5913682277318639E-3</c:v>
                </c:pt>
                <c:pt idx="8">
                  <c:v>5.8968058968058967E-3</c:v>
                </c:pt>
                <c:pt idx="9">
                  <c:v>5.9880239520958087E-3</c:v>
                </c:pt>
                <c:pt idx="10">
                  <c:v>8.771929824561403E-3</c:v>
                </c:pt>
                <c:pt idx="11">
                  <c:v>7.4766355140186919E-3</c:v>
                </c:pt>
                <c:pt idx="12">
                  <c:v>2.8776978417266188E-3</c:v>
                </c:pt>
                <c:pt idx="13">
                  <c:v>4.7148961249447469E-3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'Aruandesse2016-2018'!$E$24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'Aruandesse2016-2018'!$E$28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603A-4D45-97D4-9AEAA64E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2015-2017 
Vaginaalse sünnituse LR (%)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7"/>
                      <c:pt idx="7">
                        <c:v>Üldhaiglad Hiiumaa Haigla</c:v>
                      </c:pt>
                      <c:pt idx="11">
                        <c:v>Üldhaiglad Läänemaa Haigla</c:v>
                      </c:pt>
                      <c:pt idx="15">
                        <c:v>Üldhaiglad Valga Haigla</c:v>
                      </c:pt>
                      <c:pt idx="16">
                        <c:v>Üldhaiglad Viljandi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</c:strCache>
                  </c16:filteredLitCache>
                </c:ext>
              </c:extLst>
              <c:f/>
              <c:strCache>
                <c:ptCount val="14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Järvamaa Haigla</c:v>
                </c:pt>
                <c:pt idx="8">
                  <c:v>Üldhaiglad Kuressaare Haigla</c:v>
                </c:pt>
                <c:pt idx="9">
                  <c:v>Üldhaiglad Lõuna-Eesti Haigla</c:v>
                </c:pt>
                <c:pt idx="10">
                  <c:v>Üldhaiglad Narva Haigla</c:v>
                </c:pt>
                <c:pt idx="11">
                  <c:v>Üldhaiglad Põlva Haigla</c:v>
                </c:pt>
                <c:pt idx="12">
                  <c:v>Üldhaiglad Rakvere Haigla</c:v>
                </c:pt>
                <c:pt idx="13">
                  <c:v>Üldhaiglad üldH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7"/>
                      <c:pt idx="7">
                        <c:v>8.6206896551724137E-3</c:v>
                      </c:pt>
                      <c:pt idx="11">
                        <c:v>0</c:v>
                      </c:pt>
                      <c:pt idx="15">
                        <c:v>2.7855153203342618E-3</c:v>
                      </c:pt>
                      <c:pt idx="16">
                        <c:v>1.1976047904191617E-3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4.4548390689386347E-3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1.0938924339106655E-2</c:v>
                </c:pt>
                <c:pt idx="1">
                  <c:v>1.4397120575884824E-2</c:v>
                </c:pt>
                <c:pt idx="2">
                  <c:v>1.2354152367879203E-2</c:v>
                </c:pt>
                <c:pt idx="3">
                  <c:v>1.2481278082875686E-2</c:v>
                </c:pt>
                <c:pt idx="4">
                  <c:v>1.9342359767891683E-3</c:v>
                </c:pt>
                <c:pt idx="5">
                  <c:v>5.5415617128463475E-3</c:v>
                </c:pt>
                <c:pt idx="6">
                  <c:v>4.3060616098045713E-3</c:v>
                </c:pt>
                <c:pt idx="7">
                  <c:v>2.7816411682892906E-3</c:v>
                </c:pt>
                <c:pt idx="8">
                  <c:v>8.4175084175084174E-3</c:v>
                </c:pt>
                <c:pt idx="9">
                  <c:v>3.0769230769230769E-3</c:v>
                </c:pt>
                <c:pt idx="10">
                  <c:v>0</c:v>
                </c:pt>
                <c:pt idx="11">
                  <c:v>5.4054054054054057E-3</c:v>
                </c:pt>
                <c:pt idx="12">
                  <c:v>1.1594202898550725E-2</c:v>
                </c:pt>
                <c:pt idx="13">
                  <c:v>4.5378151260504198E-3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3A-4D45-97D4-9AEAA64E3828}"/>
            </c:ext>
          </c:extLst>
        </c:ser>
        <c:ser>
          <c:idx val="2"/>
          <c:order val="2"/>
          <c:tx>
            <c:v>2016-2018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7"/>
                      <c:pt idx="7">
                        <c:v>Üldhaiglad Hiiumaa Haigla</c:v>
                      </c:pt>
                      <c:pt idx="11">
                        <c:v>Üldhaiglad Läänemaa Haigla</c:v>
                      </c:pt>
                      <c:pt idx="15">
                        <c:v>Üldhaiglad Valga Haigla</c:v>
                      </c:pt>
                      <c:pt idx="16">
                        <c:v>Üldhaiglad Viljandi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</c:strCache>
                  </c16:filteredLitCache>
                </c:ext>
              </c:extLst>
              <c:f/>
              <c:strCache>
                <c:ptCount val="14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Järvamaa Haigla</c:v>
                </c:pt>
                <c:pt idx="8">
                  <c:v>Üldhaiglad Kuressaare Haigla</c:v>
                </c:pt>
                <c:pt idx="9">
                  <c:v>Üldhaiglad Lõuna-Eesti Haigla</c:v>
                </c:pt>
                <c:pt idx="10">
                  <c:v>Üldhaiglad Narva Haigla</c:v>
                </c:pt>
                <c:pt idx="11">
                  <c:v>Üldhaiglad Põlva Haigla</c:v>
                </c:pt>
                <c:pt idx="12">
                  <c:v>Üldhaiglad Rakvere Haigla</c:v>
                </c:pt>
                <c:pt idx="13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'Aruandesse2016-2018'!$G$8:$G$29</c15:sqref>
                  </c15:fullRef>
                </c:ext>
              </c:extLst>
              <c:f>('Aruandesse2016-2018'!$G$8:$G$14,'Aruandesse2016-2018'!$G$16:$G$18,'Aruandesse2016-2018'!$G$20:$G$22,'Aruandesse2016-2018'!$G$25)</c:f>
              <c:numCache>
                <c:formatCode>0%</c:formatCode>
                <c:ptCount val="14"/>
                <c:pt idx="0">
                  <c:v>1.1737726682960683E-2</c:v>
                </c:pt>
                <c:pt idx="1">
                  <c:v>1.1737726682960683E-2</c:v>
                </c:pt>
                <c:pt idx="2">
                  <c:v>1.1737726682960683E-2</c:v>
                </c:pt>
                <c:pt idx="3">
                  <c:v>1.1737726682960683E-2</c:v>
                </c:pt>
                <c:pt idx="4">
                  <c:v>1.1737726682960683E-2</c:v>
                </c:pt>
                <c:pt idx="5">
                  <c:v>1.1737726682960683E-2</c:v>
                </c:pt>
                <c:pt idx="6">
                  <c:v>1.1737726682960683E-2</c:v>
                </c:pt>
                <c:pt idx="7">
                  <c:v>1.1737726682960683E-2</c:v>
                </c:pt>
                <c:pt idx="8">
                  <c:v>1.1737726682960683E-2</c:v>
                </c:pt>
                <c:pt idx="9">
                  <c:v>1.1737726682960683E-2</c:v>
                </c:pt>
                <c:pt idx="10">
                  <c:v>1.1737726682960683E-2</c:v>
                </c:pt>
                <c:pt idx="11">
                  <c:v>1.1737726682960683E-2</c:v>
                </c:pt>
                <c:pt idx="12">
                  <c:v>1.1737726682960683E-2</c:v>
                </c:pt>
                <c:pt idx="13">
                  <c:v>1.1737726682960683E-2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3A-4D45-97D4-9AEAA64E3828}"/>
            </c:ext>
          </c:extLst>
        </c:ser>
        <c:ser>
          <c:idx val="4"/>
          <c:order val="3"/>
          <c:tx>
            <c:v>2014-2016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7"/>
                      <c:pt idx="7">
                        <c:v>Üldhaiglad Hiiumaa Haigla</c:v>
                      </c:pt>
                      <c:pt idx="11">
                        <c:v>Üldhaiglad Läänemaa Haigla</c:v>
                      </c:pt>
                      <c:pt idx="15">
                        <c:v>Üldhaiglad Valga Haigla</c:v>
                      </c:pt>
                      <c:pt idx="16">
                        <c:v>Üldhaiglad Viljandi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</c:strCache>
                  </c16:filteredLitCache>
                </c:ext>
              </c:extLst>
              <c:f/>
              <c:strCache>
                <c:ptCount val="14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Järvamaa Haigla</c:v>
                </c:pt>
                <c:pt idx="8">
                  <c:v>Üldhaiglad Kuressaare Haigla</c:v>
                </c:pt>
                <c:pt idx="9">
                  <c:v>Üldhaiglad Lõuna-Eesti Haigla</c:v>
                </c:pt>
                <c:pt idx="10">
                  <c:v>Üldhaiglad Narva Haigla</c:v>
                </c:pt>
                <c:pt idx="11">
                  <c:v>Üldhaiglad Põlva Haigla</c:v>
                </c:pt>
                <c:pt idx="12">
                  <c:v>Üldhaiglad Rakvere Haigla</c:v>
                </c:pt>
                <c:pt idx="13">
                  <c:v>Üldhaiglad üldH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7"/>
                      <c:pt idx="7">
                        <c:v>8.7338874834357299E-3</c:v>
                      </c:pt>
                      <c:pt idx="11">
                        <c:v>8.7338874834357299E-3</c:v>
                      </c:pt>
                      <c:pt idx="15">
                        <c:v>8.7338874834357299E-3</c:v>
                      </c:pt>
                      <c:pt idx="16">
                        <c:v>8.7338874834357299E-3</c:v>
                      </c:pt>
                      <c:pt idx="18">
                        <c:v>8.7338874834357299E-3</c:v>
                      </c:pt>
                      <c:pt idx="19">
                        <c:v>8.7338874834357299E-3</c:v>
                      </c:pt>
                      <c:pt idx="20">
                        <c:v>8.7338874834357299E-3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8.7338874834357299E-3</c:v>
                </c:pt>
                <c:pt idx="1">
                  <c:v>8.7338874834357299E-3</c:v>
                </c:pt>
                <c:pt idx="2">
                  <c:v>8.7338874834357299E-3</c:v>
                </c:pt>
                <c:pt idx="3">
                  <c:v>8.7338874834357299E-3</c:v>
                </c:pt>
                <c:pt idx="4">
                  <c:v>8.7338874834357299E-3</c:v>
                </c:pt>
                <c:pt idx="5">
                  <c:v>8.7338874834357299E-3</c:v>
                </c:pt>
                <c:pt idx="6">
                  <c:v>8.7338874834357299E-3</c:v>
                </c:pt>
                <c:pt idx="7">
                  <c:v>8.7338874834357299E-3</c:v>
                </c:pt>
                <c:pt idx="8">
                  <c:v>8.7338874834357299E-3</c:v>
                </c:pt>
                <c:pt idx="9">
                  <c:v>8.7338874834357299E-3</c:v>
                </c:pt>
                <c:pt idx="10">
                  <c:v>8.7338874834357299E-3</c:v>
                </c:pt>
                <c:pt idx="11">
                  <c:v>8.7338874834357299E-3</c:v>
                </c:pt>
                <c:pt idx="12">
                  <c:v>8.7338874834357299E-3</c:v>
                </c:pt>
                <c:pt idx="13">
                  <c:v>8.7338874834357299E-3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03A-4D45-97D4-9AEAA64E3828}"/>
            </c:ext>
          </c:extLst>
        </c:ser>
        <c:ser>
          <c:idx val="1"/>
          <c:order val="4"/>
          <c:tx>
            <c:v>Eesmärk &lt;3%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7"/>
                      <c:pt idx="7">
                        <c:v>Üldhaiglad Hiiumaa Haigla</c:v>
                      </c:pt>
                      <c:pt idx="11">
                        <c:v>Üldhaiglad Läänemaa Haigla</c:v>
                      </c:pt>
                      <c:pt idx="15">
                        <c:v>Üldhaiglad Valga Haigla</c:v>
                      </c:pt>
                      <c:pt idx="16">
                        <c:v>Üldhaiglad Viljandi Haigla</c:v>
                      </c:pt>
                      <c:pt idx="18">
                        <c:v>Erahaiglad Elite Kliinik</c:v>
                      </c:pt>
                      <c:pt idx="19">
                        <c:v>Erahaiglad eraH</c:v>
                      </c:pt>
                      <c:pt idx="20">
                        <c:v>Keskhaiglad+
Üldhaiglad+
Erahaiglad keskH+üldH+eraH</c:v>
                      </c:pt>
                    </c:strCache>
                  </c16:filteredLitCache>
                </c:ext>
              </c:extLst>
              <c:f/>
              <c:strCache>
                <c:ptCount val="14"/>
                <c:pt idx="0">
                  <c:v>Piirkondlikud Ida-Tallinna Keskhaigla Naistekliinik</c:v>
                </c:pt>
                <c:pt idx="1">
                  <c:v>Piirkondlikud Lääne-Tallinna Keskhaigla Naistekliinik</c:v>
                </c:pt>
                <c:pt idx="2">
                  <c:v>Piirkondlikud Tartu Ülikooli Kliinikumi Naistekliinik</c:v>
                </c:pt>
                <c:pt idx="3">
                  <c:v>Piirkondlikud piirkH</c:v>
                </c:pt>
                <c:pt idx="4">
                  <c:v>Keskhaiglad Ida-Viru Keskhaigla</c:v>
                </c:pt>
                <c:pt idx="5">
                  <c:v>Keskhaiglad Pärnu Haigla</c:v>
                </c:pt>
                <c:pt idx="6">
                  <c:v>Keskhaiglad keskH</c:v>
                </c:pt>
                <c:pt idx="7">
                  <c:v>Üldhaiglad Järvamaa Haigla</c:v>
                </c:pt>
                <c:pt idx="8">
                  <c:v>Üldhaiglad Kuressaare Haigla</c:v>
                </c:pt>
                <c:pt idx="9">
                  <c:v>Üldhaiglad Lõuna-Eesti Haigla</c:v>
                </c:pt>
                <c:pt idx="10">
                  <c:v>Üldhaiglad Narva Haigla</c:v>
                </c:pt>
                <c:pt idx="11">
                  <c:v>Üldhaiglad Põlva Haigla</c:v>
                </c:pt>
                <c:pt idx="12">
                  <c:v>Üldhaiglad Rakvere Haigla</c:v>
                </c:pt>
                <c:pt idx="13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'Aruandesse2016-2018'!$H$8:$H$29</c15:sqref>
                  </c15:fullRef>
                </c:ext>
              </c:extLst>
              <c:f>('Aruandesse2016-2018'!$H$8:$H$14,'Aruandesse2016-2018'!$H$16:$H$18,'Aruandesse2016-2018'!$H$20:$H$22,'Aruandesse2016-2018'!$H$25)</c:f>
              <c:numCache>
                <c:formatCode>0.00%</c:formatCode>
                <c:ptCount val="1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03A-4D45-97D4-9AEAA64E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1000000000000007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87401056775797759"/>
          <c:w val="0.95465485201440781"/>
          <c:h val="0.10186662522447852"/>
        </c:manualLayout>
      </c:layout>
      <c:overlay val="0"/>
      <c:spPr>
        <a:noFill/>
        <a:ln w="25400">
          <a:solidFill>
            <a:schemeClr val="tx1">
              <a:lumMod val="15000"/>
              <a:lumOff val="85000"/>
            </a:scheme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34676377992347E-2"/>
          <c:y val="3.1272965879265091E-2"/>
          <c:w val="0.92766955714999078"/>
          <c:h val="0.4205123290509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'Aruandesse2015-2017'!$E$6</c:f>
              <c:strCache>
                <c:ptCount val="1"/>
                <c:pt idx="0">
                  <c:v>Vaginaalse sünnituse LR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A3-41A6-8E80-83568277EBD7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A3-41A6-8E80-83568277EBD7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EA3-41A6-8E80-83568277EB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EA3-41A6-8E80-83568277EBD7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A3-41A6-8E80-83568277EBD7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EA3-41A6-8E80-83568277EBD7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'Aruandesse2015-2017'!$L$7:$L$27</c15:sqref>
                    </c15:fullRef>
                  </c:ext>
                </c:extLst>
                <c:f>('Aruandesse2015-2017'!$L$7:$L$17,'Aruandesse2015-2017'!$L$20:$L$24)</c:f>
                <c:numCache>
                  <c:formatCode>General</c:formatCode>
                  <c:ptCount val="16"/>
                  <c:pt idx="0">
                    <c:v>2.2503497244960174E-3</c:v>
                  </c:pt>
                  <c:pt idx="1">
                    <c:v>2.7901897774808438E-3</c:v>
                  </c:pt>
                  <c:pt idx="2">
                    <c:v>3.1743417637567131E-3</c:v>
                  </c:pt>
                  <c:pt idx="3">
                    <c:v>1.4834704184228178E-3</c:v>
                  </c:pt>
                  <c:pt idx="4">
                    <c:v>5.0906961711598784E-3</c:v>
                  </c:pt>
                  <c:pt idx="5">
                    <c:v>4.354503193717889E-3</c:v>
                  </c:pt>
                  <c:pt idx="6">
                    <c:v>3.0476598964028125E-3</c:v>
                  </c:pt>
                  <c:pt idx="7">
                    <c:v>3.8599016158282387E-2</c:v>
                  </c:pt>
                  <c:pt idx="8">
                    <c:v>7.303280925422876E-3</c:v>
                  </c:pt>
                  <c:pt idx="9">
                    <c:v>1.1134188281081991E-2</c:v>
                  </c:pt>
                  <c:pt idx="10">
                    <c:v>8.0717476253408978E-3</c:v>
                  </c:pt>
                  <c:pt idx="11">
                    <c:v>1.0365036993494173E-2</c:v>
                  </c:pt>
                  <c:pt idx="12">
                    <c:v>8.5616165148499346E-3</c:v>
                  </c:pt>
                  <c:pt idx="13">
                    <c:v>1.2821764157014011E-2</c:v>
                  </c:pt>
                  <c:pt idx="14">
                    <c:v>5.5546602929518636E-3</c:v>
                  </c:pt>
                  <c:pt idx="15">
                    <c:v>2.0565458371433008E-3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'Aruandesse2015-2017'!$K$7:$K$27</c15:sqref>
                    </c15:fullRef>
                  </c:ext>
                </c:extLst>
                <c:f>('Aruandesse2015-2017'!$K$7:$K$17,'Aruandesse2015-2017'!$K$20:$K$24)</c:f>
                <c:numCache>
                  <c:formatCode>General</c:formatCode>
                  <c:ptCount val="16"/>
                  <c:pt idx="0">
                    <c:v>1.8699243921133837E-3</c:v>
                  </c:pt>
                  <c:pt idx="1">
                    <c:v>2.342785688377768E-3</c:v>
                  </c:pt>
                  <c:pt idx="2">
                    <c:v>2.5319155782665224E-3</c:v>
                  </c:pt>
                  <c:pt idx="3">
                    <c:v>1.3276644423658585E-3</c:v>
                  </c:pt>
                  <c:pt idx="4">
                    <c:v>1.4036371201107739E-3</c:v>
                  </c:pt>
                  <c:pt idx="5">
                    <c:v>2.4444122581914556E-3</c:v>
                  </c:pt>
                  <c:pt idx="6">
                    <c:v>1.7877988380705007E-3</c:v>
                  </c:pt>
                  <c:pt idx="7">
                    <c:v>7.0972975391914526E-3</c:v>
                  </c:pt>
                  <c:pt idx="8">
                    <c:v>2.0184813268201507E-3</c:v>
                  </c:pt>
                  <c:pt idx="9">
                    <c:v>4.8168402886186006E-3</c:v>
                  </c:pt>
                  <c:pt idx="10">
                    <c:v>2.2327118908827682E-3</c:v>
                  </c:pt>
                  <c:pt idx="11">
                    <c:v>3.5654087044211732E-3</c:v>
                  </c:pt>
                  <c:pt idx="12">
                    <c:v>4.9495482028468381E-3</c:v>
                  </c:pt>
                  <c:pt idx="13">
                    <c:v>2.2936327216790788E-3</c:v>
                  </c:pt>
                  <c:pt idx="14">
                    <c:v>9.8616624500639594E-4</c:v>
                  </c:pt>
                  <c:pt idx="15">
                    <c:v>1.417197322377176E-3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('Aruandesse2014-2016'!$A$8:$B$18,'Aruandesse2014-2016'!$A$21:$B$25)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'Aruandesse2015-2017'!$E$7:$E$27</c15:sqref>
                  </c15:fullRef>
                </c:ext>
              </c:extLst>
              <c:f>('Aruandesse2015-2017'!$E$7:$E$17,'Aruandesse2015-2017'!$E$20:$E$24)</c:f>
              <c:numCache>
                <c:formatCode>0.00%</c:formatCode>
                <c:ptCount val="16"/>
                <c:pt idx="0">
                  <c:v>1.0938924339106655E-2</c:v>
                </c:pt>
                <c:pt idx="1">
                  <c:v>1.4397120575884824E-2</c:v>
                </c:pt>
                <c:pt idx="2">
                  <c:v>1.2354152367879203E-2</c:v>
                </c:pt>
                <c:pt idx="3">
                  <c:v>1.2481278082875686E-2</c:v>
                </c:pt>
                <c:pt idx="4">
                  <c:v>1.9342359767891683E-3</c:v>
                </c:pt>
                <c:pt idx="5">
                  <c:v>5.5415617128463475E-3</c:v>
                </c:pt>
                <c:pt idx="6">
                  <c:v>4.3060616098045713E-3</c:v>
                </c:pt>
                <c:pt idx="7">
                  <c:v>8.6206896551724137E-3</c:v>
                </c:pt>
                <c:pt idx="8">
                  <c:v>2.7816411682892906E-3</c:v>
                </c:pt>
                <c:pt idx="9">
                  <c:v>8.4175084175084174E-3</c:v>
                </c:pt>
                <c:pt idx="10">
                  <c:v>3.0769230769230769E-3</c:v>
                </c:pt>
                <c:pt idx="11">
                  <c:v>5.4054054054054057E-3</c:v>
                </c:pt>
                <c:pt idx="12">
                  <c:v>1.1594202898550725E-2</c:v>
                </c:pt>
                <c:pt idx="13">
                  <c:v>2.7855153203342618E-3</c:v>
                </c:pt>
                <c:pt idx="14">
                  <c:v>1.1976047904191617E-3</c:v>
                </c:pt>
                <c:pt idx="15">
                  <c:v>4.5378151260504198E-3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'Aruandesse2015-2017'!$E$27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3EA3-41A6-8E80-83568277E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'Aruandesse2014-2016'!$E$7</c:f>
              <c:strCache>
                <c:ptCount val="1"/>
                <c:pt idx="0">
                  <c:v>2014-2016 
Vaginaalse sünnituse LR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('Aruandesse2014-2016'!$A$8:$B$18,'Aruandesse2014-2016'!$A$21:$B$25)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'Aruandesse2014-2016'!$E$8:$E$28</c15:sqref>
                  </c15:fullRef>
                </c:ext>
              </c:extLst>
              <c:f>('Aruandesse2014-2016'!$E$8:$E$18,'Aruandesse2014-2016'!$E$21:$E$25)</c:f>
              <c:numCache>
                <c:formatCode>0.00%</c:formatCode>
                <c:ptCount val="16"/>
                <c:pt idx="0">
                  <c:v>6.383855024711697E-3</c:v>
                </c:pt>
                <c:pt idx="1">
                  <c:v>1.3082583810302535E-2</c:v>
                </c:pt>
                <c:pt idx="2">
                  <c:v>1.2589613568805735E-2</c:v>
                </c:pt>
                <c:pt idx="3">
                  <c:v>1.0253417805935312E-2</c:v>
                </c:pt>
                <c:pt idx="4">
                  <c:v>1.9417475728155339E-3</c:v>
                </c:pt>
                <c:pt idx="5">
                  <c:v>6.619144602851324E-3</c:v>
                </c:pt>
                <c:pt idx="6">
                  <c:v>5.0100200400801601E-3</c:v>
                </c:pt>
                <c:pt idx="7">
                  <c:v>0</c:v>
                </c:pt>
                <c:pt idx="8">
                  <c:v>2.7816411682892906E-3</c:v>
                </c:pt>
                <c:pt idx="9">
                  <c:v>8.6655112651646445E-3</c:v>
                </c:pt>
                <c:pt idx="10">
                  <c:v>4.2313117066290554E-3</c:v>
                </c:pt>
                <c:pt idx="11">
                  <c:v>5.3380782918149468E-3</c:v>
                </c:pt>
                <c:pt idx="12">
                  <c:v>1.1776251226692836E-2</c:v>
                </c:pt>
                <c:pt idx="13">
                  <c:v>4.9627791563275434E-3</c:v>
                </c:pt>
                <c:pt idx="14">
                  <c:v>2.3174971031286211E-3</c:v>
                </c:pt>
                <c:pt idx="15">
                  <c:v>4.7185161080377479E-3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A3-41A6-8E80-83568277EBD7}"/>
            </c:ext>
          </c:extLst>
        </c:ser>
        <c:ser>
          <c:idx val="2"/>
          <c:order val="2"/>
          <c:tx>
            <c:v>2015-2017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('Aruandesse2014-2016'!$A$8:$B$18,'Aruandesse2014-2016'!$A$21:$B$25)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'Aruandesse2015-2017'!$G$7:$G$27</c15:sqref>
                  </c15:fullRef>
                </c:ext>
              </c:extLst>
              <c:f>('Aruandesse2015-2017'!$G$7:$G$17,'Aruandesse2015-2017'!$G$20:$G$24)</c:f>
              <c:numCache>
                <c:formatCode>0%</c:formatCode>
                <c:ptCount val="16"/>
                <c:pt idx="0">
                  <c:v>1.0298349235196123E-2</c:v>
                </c:pt>
                <c:pt idx="1">
                  <c:v>1.0298349235196123E-2</c:v>
                </c:pt>
                <c:pt idx="2">
                  <c:v>1.0298349235196123E-2</c:v>
                </c:pt>
                <c:pt idx="3">
                  <c:v>1.0298349235196123E-2</c:v>
                </c:pt>
                <c:pt idx="4">
                  <c:v>1.0298349235196123E-2</c:v>
                </c:pt>
                <c:pt idx="5">
                  <c:v>1.0298349235196123E-2</c:v>
                </c:pt>
                <c:pt idx="6">
                  <c:v>1.0298349235196123E-2</c:v>
                </c:pt>
                <c:pt idx="7">
                  <c:v>1.0298349235196123E-2</c:v>
                </c:pt>
                <c:pt idx="8">
                  <c:v>1.0298349235196123E-2</c:v>
                </c:pt>
                <c:pt idx="9">
                  <c:v>1.0298349235196123E-2</c:v>
                </c:pt>
                <c:pt idx="10">
                  <c:v>1.0298349235196123E-2</c:v>
                </c:pt>
                <c:pt idx="11">
                  <c:v>1.0298349235196123E-2</c:v>
                </c:pt>
                <c:pt idx="12">
                  <c:v>1.0298349235196123E-2</c:v>
                </c:pt>
                <c:pt idx="13">
                  <c:v>1.0298349235196123E-2</c:v>
                </c:pt>
                <c:pt idx="14">
                  <c:v>1.0298349235196123E-2</c:v>
                </c:pt>
                <c:pt idx="15">
                  <c:v>1.0298349235196123E-2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A3-41A6-8E80-83568277EBD7}"/>
            </c:ext>
          </c:extLst>
        </c:ser>
        <c:ser>
          <c:idx val="4"/>
          <c:order val="3"/>
          <c:tx>
            <c:v>2014-2016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('Aruandesse2014-2016'!$A$8:$B$18,'Aruandesse2014-2016'!$A$21:$B$25)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'Aruandesse2014-2016'!$G$8:$G$28</c15:sqref>
                  </c15:fullRef>
                </c:ext>
              </c:extLst>
              <c:f>('Aruandesse2014-2016'!$G$8:$G$18,'Aruandesse2014-2016'!$G$21:$G$25)</c:f>
              <c:numCache>
                <c:formatCode>0%</c:formatCode>
                <c:ptCount val="16"/>
                <c:pt idx="0">
                  <c:v>8.7338874834357299E-3</c:v>
                </c:pt>
                <c:pt idx="1">
                  <c:v>8.7338874834357299E-3</c:v>
                </c:pt>
                <c:pt idx="2">
                  <c:v>8.7338874834357299E-3</c:v>
                </c:pt>
                <c:pt idx="3">
                  <c:v>8.7338874834357299E-3</c:v>
                </c:pt>
                <c:pt idx="4">
                  <c:v>8.7338874834357299E-3</c:v>
                </c:pt>
                <c:pt idx="5">
                  <c:v>8.7338874834357299E-3</c:v>
                </c:pt>
                <c:pt idx="6">
                  <c:v>8.7338874834357299E-3</c:v>
                </c:pt>
                <c:pt idx="7">
                  <c:v>8.7338874834357299E-3</c:v>
                </c:pt>
                <c:pt idx="8">
                  <c:v>8.7338874834357299E-3</c:v>
                </c:pt>
                <c:pt idx="9">
                  <c:v>8.7338874834357299E-3</c:v>
                </c:pt>
                <c:pt idx="10">
                  <c:v>8.7338874834357299E-3</c:v>
                </c:pt>
                <c:pt idx="11">
                  <c:v>8.7338874834357299E-3</c:v>
                </c:pt>
                <c:pt idx="12">
                  <c:v>8.7338874834357299E-3</c:v>
                </c:pt>
                <c:pt idx="13">
                  <c:v>8.7338874834357299E-3</c:v>
                </c:pt>
                <c:pt idx="14">
                  <c:v>8.7338874834357299E-3</c:v>
                </c:pt>
                <c:pt idx="15">
                  <c:v>8.7338874834357299E-3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EA3-41A6-8E80-83568277EBD7}"/>
            </c:ext>
          </c:extLst>
        </c:ser>
        <c:ser>
          <c:idx val="1"/>
          <c:order val="4"/>
          <c:tx>
            <c:v>Eesmärk &lt;3%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('Aruandesse2014-2016'!$A$8:$B$18,'Aruandesse2014-2016'!$A$21:$B$25)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Põlva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'Aruandesse2014-2016'!$H$8:$H$28</c15:sqref>
                  </c15:fullRef>
                </c:ext>
              </c:extLst>
              <c:f>('Aruandesse2014-2016'!$H$8:$H$18,'Aruandesse2014-2016'!$H$21:$H$25)</c:f>
              <c:numCache>
                <c:formatCode>0.00%</c:formatCode>
                <c:ptCount val="1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EA3-41A6-8E80-83568277E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0000000000000006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87401056775797759"/>
          <c:w val="0.95465485201440781"/>
          <c:h val="0.10186662522447852"/>
        </c:manualLayout>
      </c:layout>
      <c:overlay val="0"/>
      <c:spPr>
        <a:noFill/>
        <a:ln w="25400">
          <a:solidFill>
            <a:schemeClr val="tx1">
              <a:lumMod val="15000"/>
              <a:lumOff val="85000"/>
            </a:scheme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34676377992347E-2"/>
          <c:y val="3.1272965879265091E-2"/>
          <c:w val="0.92766955714999078"/>
          <c:h val="0.4205123290509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'Aruandesse2014-2016'!$E$7</c:f>
              <c:strCache>
                <c:ptCount val="1"/>
                <c:pt idx="0">
                  <c:v>2014-2016 
Vaginaalse sünnituse LR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00-4C3B-BDB8-F8F7330279FB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00-4C3B-BDB8-F8F7330279FB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235-43B4-8B44-7A1C982097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35-43B4-8B44-7A1C982097C7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35-43B4-8B44-7A1C982097C7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235-43B4-8B44-7A1C982097C7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4235-43B4-8B44-7A1C982097C7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'Aruandesse2014-2016'!$L$8:$L$28</c15:sqref>
                    </c15:fullRef>
                  </c:ext>
                </c:extLst>
                <c:f>('Aruandesse2014-2016'!$L$8:$L$14,'Aruandesse2014-2016'!$L$16:$L$18,'Aruandesse2014-2016'!$L$21:$L$25,'Aruandesse2014-2016'!$L$28)</c:f>
                <c:numCache>
                  <c:formatCode>General</c:formatCode>
                  <c:ptCount val="16"/>
                  <c:pt idx="0">
                    <c:v>1.8161449752883019E-3</c:v>
                  </c:pt>
                  <c:pt idx="1">
                    <c:v>2.6174161896974669E-3</c:v>
                  </c:pt>
                  <c:pt idx="2">
                    <c:v>3.2103864311942669E-3</c:v>
                  </c:pt>
                  <c:pt idx="3">
                    <c:v>1.4465821940646863E-3</c:v>
                  </c:pt>
                  <c:pt idx="4">
                    <c:v>5.0582524271844658E-3</c:v>
                  </c:pt>
                  <c:pt idx="5">
                    <c:v>4.5808553971486777E-3</c:v>
                  </c:pt>
                  <c:pt idx="6">
                    <c:v>3.1899799599198388E-3</c:v>
                  </c:pt>
                  <c:pt idx="7">
                    <c:v>7.2183588317107101E-3</c:v>
                  </c:pt>
                  <c:pt idx="8">
                    <c:v>1.1434488734835352E-2</c:v>
                  </c:pt>
                  <c:pt idx="9">
                    <c:v>8.0686882933709448E-3</c:v>
                  </c:pt>
                  <c:pt idx="10">
                    <c:v>1.0161921708185053E-2</c:v>
                  </c:pt>
                  <c:pt idx="11">
                    <c:v>8.7237487733071613E-3</c:v>
                  </c:pt>
                  <c:pt idx="12">
                    <c:v>1.2837220843672456E-2</c:v>
                  </c:pt>
                  <c:pt idx="13">
                    <c:v>5.982502896871379E-3</c:v>
                  </c:pt>
                  <c:pt idx="14">
                    <c:v>1.9814838919622524E-3</c:v>
                  </c:pt>
                  <c:pt idx="15">
                    <c:v>1.6236213634389929E-3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'Aruandesse2014-2016'!$K$8:$K$28</c15:sqref>
                    </c15:fullRef>
                  </c:ext>
                </c:extLst>
                <c:f>('Aruandesse2014-2016'!$K$8:$K$14,'Aruandesse2014-2016'!$K$16:$K$18,'Aruandesse2014-2016'!$K$21:$K$25,'Aruandesse2014-2016'!$K$28)</c:f>
                <c:numCache>
                  <c:formatCode>General</c:formatCode>
                  <c:ptCount val="16"/>
                  <c:pt idx="0">
                    <c:v>1.4838550247116972E-3</c:v>
                  </c:pt>
                  <c:pt idx="1">
                    <c:v>2.2825838103025346E-3</c:v>
                  </c:pt>
                  <c:pt idx="2">
                    <c:v>2.6896135688057356E-3</c:v>
                  </c:pt>
                  <c:pt idx="3">
                    <c:v>1.1534178059353119E-3</c:v>
                  </c:pt>
                  <c:pt idx="4">
                    <c:v>1.7417475728155338E-3</c:v>
                  </c:pt>
                  <c:pt idx="5">
                    <c:v>3.1191446028513243E-3</c:v>
                  </c:pt>
                  <c:pt idx="6">
                    <c:v>4.7100200400801602E-3</c:v>
                  </c:pt>
                  <c:pt idx="7">
                    <c:v>2.4816411682892906E-3</c:v>
                  </c:pt>
                  <c:pt idx="8">
                    <c:v>5.8655112651646441E-3</c:v>
                  </c:pt>
                  <c:pt idx="9">
                    <c:v>3.3313117066290556E-3</c:v>
                  </c:pt>
                  <c:pt idx="10">
                    <c:v>4.2380782918149465E-3</c:v>
                  </c:pt>
                  <c:pt idx="11">
                    <c:v>5.6762512266928366E-3</c:v>
                  </c:pt>
                  <c:pt idx="12">
                    <c:v>4.3627791563275436E-3</c:v>
                  </c:pt>
                  <c:pt idx="13">
                    <c:v>2.0174971031286211E-3</c:v>
                  </c:pt>
                  <c:pt idx="14">
                    <c:v>1.4185161080377479E-3</c:v>
                  </c:pt>
                  <c:pt idx="15">
                    <c:v>1.1763786365610075E-3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('Aruandesse2014-2016'!$A$8:$B$14,'Aruandesse2014-2016'!$A$16:$B$18,'Aruandesse2014-2016'!$A$21:$B$25,'Aruandesse2014-2016'!$A$28:$B$28)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  <c:pt idx="15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5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'Aruandesse2014-2016'!$E$8:$E$28</c15:sqref>
                  </c15:fullRef>
                </c:ext>
              </c:extLst>
              <c:f>('Aruandesse2014-2016'!$E$8:$E$14,'Aruandesse2014-2016'!$E$16:$E$18,'Aruandesse2014-2016'!$E$21:$E$25,'Aruandesse2014-2016'!$E$28)</c:f>
              <c:numCache>
                <c:formatCode>0.00%</c:formatCode>
                <c:ptCount val="16"/>
                <c:pt idx="0">
                  <c:v>6.383855024711697E-3</c:v>
                </c:pt>
                <c:pt idx="1">
                  <c:v>1.3082583810302535E-2</c:v>
                </c:pt>
                <c:pt idx="2">
                  <c:v>1.2589613568805735E-2</c:v>
                </c:pt>
                <c:pt idx="3">
                  <c:v>1.0253417805935312E-2</c:v>
                </c:pt>
                <c:pt idx="4">
                  <c:v>1.9417475728155339E-3</c:v>
                </c:pt>
                <c:pt idx="5">
                  <c:v>6.619144602851324E-3</c:v>
                </c:pt>
                <c:pt idx="6">
                  <c:v>5.0100200400801601E-3</c:v>
                </c:pt>
                <c:pt idx="7">
                  <c:v>2.7816411682892906E-3</c:v>
                </c:pt>
                <c:pt idx="8">
                  <c:v>8.6655112651646445E-3</c:v>
                </c:pt>
                <c:pt idx="9">
                  <c:v>4.2313117066290554E-3</c:v>
                </c:pt>
                <c:pt idx="10">
                  <c:v>5.3380782918149468E-3</c:v>
                </c:pt>
                <c:pt idx="11">
                  <c:v>1.1776251226692836E-2</c:v>
                </c:pt>
                <c:pt idx="12">
                  <c:v>4.9627791563275434E-3</c:v>
                </c:pt>
                <c:pt idx="13">
                  <c:v>2.3174971031286211E-3</c:v>
                </c:pt>
                <c:pt idx="14">
                  <c:v>4.7185161080377479E-3</c:v>
                </c:pt>
                <c:pt idx="15">
                  <c:v>4.7763786365610074E-3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00-4C3B-BDB8-F8F733027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'Aruandesse2013-2015'!$E$119</c:f>
              <c:strCache>
                <c:ptCount val="1"/>
                <c:pt idx="0">
                  <c:v>Vaginaalse sünnituse LR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('Aruandesse2014-2016'!$A$8:$B$14,'Aruandesse2014-2016'!$A$16:$B$18,'Aruandesse2014-2016'!$A$21:$B$25,'Aruandesse2014-2016'!$A$28:$B$28)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  <c:pt idx="15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5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'Aruandesse2013-2015'!$E$120:$E$140</c15:sqref>
                  </c15:fullRef>
                </c:ext>
              </c:extLst>
              <c:f>('Aruandesse2013-2015'!$E$120:$E$126,'Aruandesse2013-2015'!$E$128:$E$130,'Aruandesse2013-2015'!$E$133:$E$137,'Aruandesse2013-2015'!$E$140)</c:f>
              <c:numCache>
                <c:formatCode>0.00%</c:formatCode>
                <c:ptCount val="16"/>
                <c:pt idx="0">
                  <c:v>4.5405405405405403E-3</c:v>
                </c:pt>
                <c:pt idx="1">
                  <c:v>1.1304648748413889E-2</c:v>
                </c:pt>
                <c:pt idx="2">
                  <c:v>1.1756448499736796E-2</c:v>
                </c:pt>
                <c:pt idx="3">
                  <c:v>8.7645016512829192E-3</c:v>
                </c:pt>
                <c:pt idx="4">
                  <c:v>1.0449320794148381E-3</c:v>
                </c:pt>
                <c:pt idx="5">
                  <c:v>6.0975609756097563E-3</c:v>
                </c:pt>
                <c:pt idx="6">
                  <c:v>4.4444444444444444E-3</c:v>
                </c:pt>
                <c:pt idx="7">
                  <c:v>2.8735632183908046E-3</c:v>
                </c:pt>
                <c:pt idx="8">
                  <c:v>9.7087378640776691E-3</c:v>
                </c:pt>
                <c:pt idx="9">
                  <c:v>4.2134831460674156E-3</c:v>
                </c:pt>
                <c:pt idx="10">
                  <c:v>8.1433224755700327E-3</c:v>
                </c:pt>
                <c:pt idx="11">
                  <c:v>9.9277978339350186E-3</c:v>
                </c:pt>
                <c:pt idx="12">
                  <c:v>3.9761431411530811E-3</c:v>
                </c:pt>
                <c:pt idx="13">
                  <c:v>2.3501762632197414E-3</c:v>
                </c:pt>
                <c:pt idx="14">
                  <c:v>4.7861664350779681E-3</c:v>
                </c:pt>
                <c:pt idx="15">
                  <c:v>8.6206896551724137E-3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000-4C3B-BDB8-F8F7330279FB}"/>
            </c:ext>
          </c:extLst>
        </c:ser>
        <c:ser>
          <c:idx val="2"/>
          <c:order val="2"/>
          <c:tx>
            <c:v>2014-2016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('Aruandesse2014-2016'!$A$8:$B$14,'Aruandesse2014-2016'!$A$16:$B$18,'Aruandesse2014-2016'!$A$21:$B$25,'Aruandesse2014-2016'!$A$28:$B$28)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  <c:pt idx="15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5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'Aruandesse2014-2016'!$G$8:$G$28</c15:sqref>
                  </c15:fullRef>
                </c:ext>
              </c:extLst>
              <c:f>('Aruandesse2014-2016'!$G$8:$G$14,'Aruandesse2014-2016'!$G$16:$G$18,'Aruandesse2014-2016'!$G$21:$G$25,'Aruandesse2014-2016'!$G$28)</c:f>
              <c:numCache>
                <c:formatCode>0%</c:formatCode>
                <c:ptCount val="16"/>
                <c:pt idx="0">
                  <c:v>8.7338874834357299E-3</c:v>
                </c:pt>
                <c:pt idx="1">
                  <c:v>8.7338874834357299E-3</c:v>
                </c:pt>
                <c:pt idx="2">
                  <c:v>8.7338874834357299E-3</c:v>
                </c:pt>
                <c:pt idx="3">
                  <c:v>8.7338874834357299E-3</c:v>
                </c:pt>
                <c:pt idx="4">
                  <c:v>8.7338874834357299E-3</c:v>
                </c:pt>
                <c:pt idx="5">
                  <c:v>8.7338874834357299E-3</c:v>
                </c:pt>
                <c:pt idx="6">
                  <c:v>8.7338874834357299E-3</c:v>
                </c:pt>
                <c:pt idx="7">
                  <c:v>8.7338874834357299E-3</c:v>
                </c:pt>
                <c:pt idx="8">
                  <c:v>8.7338874834357299E-3</c:v>
                </c:pt>
                <c:pt idx="9">
                  <c:v>8.7338874834357299E-3</c:v>
                </c:pt>
                <c:pt idx="10">
                  <c:v>8.7338874834357299E-3</c:v>
                </c:pt>
                <c:pt idx="11">
                  <c:v>8.7338874834357299E-3</c:v>
                </c:pt>
                <c:pt idx="12">
                  <c:v>8.7338874834357299E-3</c:v>
                </c:pt>
                <c:pt idx="13">
                  <c:v>8.7338874834357299E-3</c:v>
                </c:pt>
                <c:pt idx="14">
                  <c:v>8.7338874834357299E-3</c:v>
                </c:pt>
                <c:pt idx="15">
                  <c:v>8.7338874834357299E-3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00-4C3B-BDB8-F8F7330279FB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('Aruandesse2014-2016'!$A$8:$B$14,'Aruandesse2014-2016'!$A$16:$B$18,'Aruandesse2014-2016'!$A$21:$B$25,'Aruandesse2014-2016'!$A$28:$B$28)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  <c:pt idx="15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5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'Aruandesse2013-2015'!$G$120:$G$140</c15:sqref>
                  </c15:fullRef>
                </c:ext>
              </c:extLst>
              <c:f>('Aruandesse2013-2015'!$G$120:$G$126,'Aruandesse2013-2015'!$G$128:$G$130,'Aruandesse2013-2015'!$G$133:$G$137,'Aruandesse2013-2015'!$G$140)</c:f>
              <c:numCache>
                <c:formatCode>0.00%</c:formatCode>
                <c:ptCount val="16"/>
                <c:pt idx="0">
                  <c:v>7.6085648983519787E-3</c:v>
                </c:pt>
                <c:pt idx="1">
                  <c:v>7.6085648983519787E-3</c:v>
                </c:pt>
                <c:pt idx="2">
                  <c:v>7.6085648983519787E-3</c:v>
                </c:pt>
                <c:pt idx="3">
                  <c:v>7.6085648983519787E-3</c:v>
                </c:pt>
                <c:pt idx="4">
                  <c:v>7.6085648983519787E-3</c:v>
                </c:pt>
                <c:pt idx="5">
                  <c:v>7.6085648983519787E-3</c:v>
                </c:pt>
                <c:pt idx="6">
                  <c:v>7.6085648983519787E-3</c:v>
                </c:pt>
                <c:pt idx="7">
                  <c:v>7.6085648983519787E-3</c:v>
                </c:pt>
                <c:pt idx="8">
                  <c:v>7.6085648983519787E-3</c:v>
                </c:pt>
                <c:pt idx="9">
                  <c:v>7.6085648983519787E-3</c:v>
                </c:pt>
                <c:pt idx="10">
                  <c:v>7.6085648983519787E-3</c:v>
                </c:pt>
                <c:pt idx="11">
                  <c:v>7.6085648983519787E-3</c:v>
                </c:pt>
                <c:pt idx="12">
                  <c:v>7.6085648983519787E-3</c:v>
                </c:pt>
                <c:pt idx="13">
                  <c:v>7.6085648983519787E-3</c:v>
                </c:pt>
                <c:pt idx="14">
                  <c:v>7.6085648983519787E-3</c:v>
                </c:pt>
                <c:pt idx="15">
                  <c:v>7.6085648983519787E-3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000-4C3B-BDB8-F8F7330279FB}"/>
            </c:ext>
          </c:extLst>
        </c:ser>
        <c:ser>
          <c:idx val="1"/>
          <c:order val="4"/>
          <c:tx>
            <c:v>Eesmärk &lt;3%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'Aruandesse2014-2016'!$A$8:$B$28</c15:sqref>
                  </c15:fullRef>
                </c:ext>
              </c:extLst>
              <c:f>('Aruandesse2014-2016'!$A$8:$B$14,'Aruandesse2014-2016'!$A$16:$B$18,'Aruandesse2014-2016'!$A$21:$B$25,'Aruandesse2014-2016'!$A$28:$B$28)</c:f>
              <c:multiLvlStrCache>
                <c:ptCount val="16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  <c:pt idx="15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5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'Aruandesse2014-2016'!$H$8:$H$28</c15:sqref>
                  </c15:fullRef>
                </c:ext>
              </c:extLst>
              <c:f>('Aruandesse2014-2016'!$H$8:$H$14,'Aruandesse2014-2016'!$H$16:$H$18,'Aruandesse2014-2016'!$H$21:$H$25,'Aruandesse2014-2016'!$H$28)</c:f>
              <c:numCache>
                <c:formatCode>0.00%</c:formatCode>
                <c:ptCount val="1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000-4C3B-BDB8-F8F733027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87401056775797759"/>
          <c:w val="0.95465485201440781"/>
          <c:h val="0.10186662522447852"/>
        </c:manualLayout>
      </c:layout>
      <c:overlay val="0"/>
      <c:spPr>
        <a:noFill/>
        <a:ln w="25400">
          <a:solidFill>
            <a:schemeClr val="tx1">
              <a:lumMod val="15000"/>
              <a:lumOff val="85000"/>
            </a:scheme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406280296044073E-2"/>
          <c:y val="4.753738169092500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'Aruandesse2013-2015'!$E$34</c:f>
              <c:strCache>
                <c:ptCount val="1"/>
                <c:pt idx="0">
                  <c:v>Vaginaalse sünnituse LR 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876-445C-97FF-DAC108A7962A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4BD-4E96-BD2F-3DC539E27D45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4BD-4E96-BD2F-3DC539E27D45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4BD-4E96-BD2F-3DC539E27D45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9ED9-430E-95E4-E88970B70BDF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'Aruandesse2013-2015'!$K$35:$K$56</c:f>
                <c:numCache>
                  <c:formatCode>General</c:formatCode>
                  <c:ptCount val="22"/>
                  <c:pt idx="0">
                    <c:v>1.5594594594594592E-3</c:v>
                  </c:pt>
                  <c:pt idx="1">
                    <c:v>2.4953512515861111E-3</c:v>
                  </c:pt>
                  <c:pt idx="2">
                    <c:v>3.1435515002632038E-3</c:v>
                  </c:pt>
                  <c:pt idx="3">
                    <c:v>1.2354983487170811E-3</c:v>
                  </c:pt>
                  <c:pt idx="4">
                    <c:v>4.7550679205851619E-3</c:v>
                  </c:pt>
                  <c:pt idx="5">
                    <c:v>4.5024390243902437E-3</c:v>
                  </c:pt>
                  <c:pt idx="6">
                    <c:v>3.1555555555555555E-3</c:v>
                  </c:pt>
                  <c:pt idx="7">
                    <c:v>0</c:v>
                  </c:pt>
                  <c:pt idx="8">
                    <c:v>7.4264367816091956E-3</c:v>
                  </c:pt>
                  <c:pt idx="9">
                    <c:v>1.1291262135922332E-2</c:v>
                  </c:pt>
                  <c:pt idx="10">
                    <c:v>8.0865168539325846E-3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1.0756677524429967E-2</c:v>
                  </c:pt>
                  <c:pt idx="14">
                    <c:v>7.7722021660649818E-3</c:v>
                  </c:pt>
                  <c:pt idx="15">
                    <c:v>1.032385685884692E-2</c:v>
                  </c:pt>
                  <c:pt idx="16">
                    <c:v>6.1498237367802588E-3</c:v>
                  </c:pt>
                  <c:pt idx="17">
                    <c:v>2.0138335649220324E-3</c:v>
                  </c:pt>
                  <c:pt idx="18">
                    <c:v>3.4166412213740456E-2</c:v>
                  </c:pt>
                  <c:pt idx="19">
                    <c:v>4.3999009900990094E-2</c:v>
                  </c:pt>
                  <c:pt idx="20">
                    <c:v>2.2179310344827587E-2</c:v>
                  </c:pt>
                  <c:pt idx="21">
                    <c:v>1.6252439277558654E-3</c:v>
                  </c:pt>
                </c:numCache>
              </c:numRef>
            </c:plus>
            <c:minus>
              <c:numRef>
                <c:f>'Aruandesse2013-2015'!$J$35:$J$56</c:f>
                <c:numCache>
                  <c:formatCode>General</c:formatCode>
                  <c:ptCount val="22"/>
                  <c:pt idx="0">
                    <c:v>1.2405405405405403E-3</c:v>
                  </c:pt>
                  <c:pt idx="1">
                    <c:v>2.1046487484138888E-3</c:v>
                  </c:pt>
                  <c:pt idx="2">
                    <c:v>2.6564484997367958E-3</c:v>
                  </c:pt>
                  <c:pt idx="3">
                    <c:v>1.1645016512829192E-3</c:v>
                  </c:pt>
                  <c:pt idx="4">
                    <c:v>1.0449320794148381E-3</c:v>
                  </c:pt>
                  <c:pt idx="5">
                    <c:v>2.8975609756097562E-3</c:v>
                  </c:pt>
                  <c:pt idx="6">
                    <c:v>2.0444444444444447E-3</c:v>
                  </c:pt>
                  <c:pt idx="7">
                    <c:v>0</c:v>
                  </c:pt>
                  <c:pt idx="8">
                    <c:v>2.5735632183908046E-3</c:v>
                  </c:pt>
                  <c:pt idx="9">
                    <c:v>6.1087378640776692E-3</c:v>
                  </c:pt>
                  <c:pt idx="10">
                    <c:v>3.3134831460674159E-3</c:v>
                  </c:pt>
                  <c:pt idx="11">
                    <c:v>0</c:v>
                  </c:pt>
                  <c:pt idx="12">
                    <c:v>0</c:v>
                  </c:pt>
                  <c:pt idx="13">
                    <c:v>5.5433224755700328E-3</c:v>
                  </c:pt>
                  <c:pt idx="14">
                    <c:v>4.9277978339350185E-3</c:v>
                  </c:pt>
                  <c:pt idx="15">
                    <c:v>3.4761431411530811E-3</c:v>
                  </c:pt>
                  <c:pt idx="16">
                    <c:v>2.0501762632197415E-3</c:v>
                  </c:pt>
                  <c:pt idx="17">
                    <c:v>1.4861664350779681E-3</c:v>
                  </c:pt>
                  <c:pt idx="18">
                    <c:v>7.433587786259542E-3</c:v>
                  </c:pt>
                  <c:pt idx="19">
                    <c:v>9.6009900990099012E-3</c:v>
                  </c:pt>
                  <c:pt idx="20">
                    <c:v>7.6206896551724137E-3</c:v>
                  </c:pt>
                  <c:pt idx="21">
                    <c:v>1.2747560722441353E-3</c:v>
                  </c:pt>
                </c:numCache>
              </c:numRef>
            </c:minus>
          </c:errBars>
          <c:cat>
            <c:multiLvlStrRef>
              <c:f>'Aruandesse2013-2015'!$A$35:$B$56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Feritilitas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'Aruandesse2013-2015'!$E$35:$E$56</c:f>
              <c:numCache>
                <c:formatCode>0.00%</c:formatCode>
                <c:ptCount val="22"/>
                <c:pt idx="0">
                  <c:v>4.5405405405405403E-3</c:v>
                </c:pt>
                <c:pt idx="1">
                  <c:v>1.1304648748413889E-2</c:v>
                </c:pt>
                <c:pt idx="2">
                  <c:v>1.1756448499736796E-2</c:v>
                </c:pt>
                <c:pt idx="3">
                  <c:v>8.7645016512829192E-3</c:v>
                </c:pt>
                <c:pt idx="4">
                  <c:v>1.0449320794148381E-3</c:v>
                </c:pt>
                <c:pt idx="5">
                  <c:v>6.0975609756097563E-3</c:v>
                </c:pt>
                <c:pt idx="6">
                  <c:v>4.4444444444444444E-3</c:v>
                </c:pt>
                <c:pt idx="7">
                  <c:v>0</c:v>
                </c:pt>
                <c:pt idx="8">
                  <c:v>2.8735632183908046E-3</c:v>
                </c:pt>
                <c:pt idx="9">
                  <c:v>9.7087378640776691E-3</c:v>
                </c:pt>
                <c:pt idx="10">
                  <c:v>4.2134831460674156E-3</c:v>
                </c:pt>
                <c:pt idx="11">
                  <c:v>0</c:v>
                </c:pt>
                <c:pt idx="12">
                  <c:v>0</c:v>
                </c:pt>
                <c:pt idx="13">
                  <c:v>8.1433224755700327E-3</c:v>
                </c:pt>
                <c:pt idx="14">
                  <c:v>9.9277978339350186E-3</c:v>
                </c:pt>
                <c:pt idx="15">
                  <c:v>3.9761431411530811E-3</c:v>
                </c:pt>
                <c:pt idx="16">
                  <c:v>2.3501762632197414E-3</c:v>
                </c:pt>
                <c:pt idx="17">
                  <c:v>4.7861664350779681E-3</c:v>
                </c:pt>
                <c:pt idx="18">
                  <c:v>7.6335877862595417E-3</c:v>
                </c:pt>
                <c:pt idx="19">
                  <c:v>9.9009900990099011E-3</c:v>
                </c:pt>
                <c:pt idx="20">
                  <c:v>8.6206896551724137E-3</c:v>
                </c:pt>
                <c:pt idx="21">
                  <c:v>4.7747560722441349E-3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BD-4E96-BD2F-3DC539E27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586752"/>
        <c:axId val="135587312"/>
      </c:barChart>
      <c:lineChart>
        <c:grouping val="standard"/>
        <c:varyColors val="0"/>
        <c:ser>
          <c:idx val="0"/>
          <c:order val="1"/>
          <c:tx>
            <c:v>Eesmärk ≤3%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'Aruandesse2013-2015'!$A$35:$B$56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Feritilitas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'Aruandesse2013-2015'!$G$35:$G$56</c:f>
              <c:numCache>
                <c:formatCode>0.00%</c:formatCod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BD-4E96-BD2F-3DC539E27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86752"/>
        <c:axId val="135587312"/>
      </c:lineChart>
      <c:catAx>
        <c:axId val="1355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587312"/>
        <c:crosses val="autoZero"/>
        <c:auto val="1"/>
        <c:lblAlgn val="ctr"/>
        <c:lblOffset val="100"/>
        <c:noMultiLvlLbl val="0"/>
      </c:catAx>
      <c:valAx>
        <c:axId val="135587312"/>
        <c:scaling>
          <c:orientation val="minMax"/>
          <c:max val="5.5000000000000007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586752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7.6364957876768905E-2"/>
          <c:y val="0.88553729405570081"/>
          <c:w val="0.76315945378234684"/>
          <c:h val="7.26261506044138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406280296044073E-2"/>
          <c:y val="4.753738169092500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'Aruandesse2013-2015'!$E$63</c:f>
              <c:strCache>
                <c:ptCount val="1"/>
                <c:pt idx="0">
                  <c:v>LRL (%)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CAB-48D6-8D66-9273F30CD696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381-48ED-AFEE-44188D3A8D2D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381-48ED-AFEE-44188D3A8D2D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381-48ED-AFEE-44188D3A8D2D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AD97-4906-BB69-DE31C544C2BA}"/>
              </c:ext>
            </c:extLst>
          </c:dPt>
          <c:cat>
            <c:multiLvlStrRef>
              <c:f>'Aruandesse2013-2015'!$A$64:$B$85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Feritilitas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'Aruandesse2013-2015'!$E$64:$E$85</c:f>
              <c:numCache>
                <c:formatCode>0.00%</c:formatCode>
                <c:ptCount val="22"/>
                <c:pt idx="0">
                  <c:v>3.9329091960670906E-3</c:v>
                </c:pt>
                <c:pt idx="1">
                  <c:v>8.5868498527968597E-3</c:v>
                </c:pt>
                <c:pt idx="2">
                  <c:v>8.627019089574155E-3</c:v>
                </c:pt>
                <c:pt idx="3">
                  <c:v>6.7880422566868959E-3</c:v>
                </c:pt>
                <c:pt idx="4">
                  <c:v>0</c:v>
                </c:pt>
                <c:pt idx="5">
                  <c:v>5.2742616033755272E-3</c:v>
                </c:pt>
                <c:pt idx="6">
                  <c:v>3.6416605972323379E-3</c:v>
                </c:pt>
                <c:pt idx="7">
                  <c:v>0</c:v>
                </c:pt>
                <c:pt idx="8">
                  <c:v>2.9197080291970801E-3</c:v>
                </c:pt>
                <c:pt idx="9">
                  <c:v>6.6334991708126038E-3</c:v>
                </c:pt>
                <c:pt idx="10">
                  <c:v>4.5454545454545452E-3</c:v>
                </c:pt>
                <c:pt idx="11">
                  <c:v>0</c:v>
                </c:pt>
                <c:pt idx="12">
                  <c:v>0</c:v>
                </c:pt>
                <c:pt idx="13">
                  <c:v>6.5897858319604614E-3</c:v>
                </c:pt>
                <c:pt idx="14">
                  <c:v>5.6764427625354778E-3</c:v>
                </c:pt>
                <c:pt idx="15">
                  <c:v>4.1493775933609959E-3</c:v>
                </c:pt>
                <c:pt idx="16">
                  <c:v>2.4096385542168677E-3</c:v>
                </c:pt>
                <c:pt idx="17">
                  <c:v>3.7096774193548388E-3</c:v>
                </c:pt>
                <c:pt idx="18">
                  <c:v>7.874015748031496E-3</c:v>
                </c:pt>
                <c:pt idx="19">
                  <c:v>1.0416666666666666E-2</c:v>
                </c:pt>
                <c:pt idx="20">
                  <c:v>8.9686098654708519E-3</c:v>
                </c:pt>
                <c:pt idx="21">
                  <c:v>3.8172101646853527E-3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81-48ED-AFEE-44188D3A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1552432"/>
        <c:axId val="221552992"/>
      </c:barChart>
      <c:catAx>
        <c:axId val="22155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t-EE" sz="1050"/>
                  <a:t>Loomulikul</a:t>
                </a:r>
                <a:r>
                  <a:rPr lang="et-EE" sz="1050" baseline="0"/>
                  <a:t> teel vaginaalse sünnituse </a:t>
                </a:r>
                <a:r>
                  <a:rPr lang="et-EE" sz="1050"/>
                  <a:t>LR(%)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1552992"/>
        <c:crosses val="autoZero"/>
        <c:auto val="1"/>
        <c:lblAlgn val="ctr"/>
        <c:lblOffset val="100"/>
        <c:noMultiLvlLbl val="0"/>
      </c:catAx>
      <c:valAx>
        <c:axId val="221552992"/>
        <c:scaling>
          <c:orientation val="minMax"/>
          <c:max val="1.1000000000000003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1552432"/>
        <c:crosses val="autoZero"/>
        <c:crossBetween val="between"/>
        <c:majorUnit val="1.0000000000000002E-3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406280296044073E-2"/>
          <c:y val="4.753738169092500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'Aruandesse2013-2015'!$E$92</c:f>
              <c:strCache>
                <c:ptCount val="1"/>
                <c:pt idx="0">
                  <c:v>LRV 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F3-4814-903B-70C96E901481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0FA-4D6D-8425-2BBC84D1A9AF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0FA-4D6D-8425-2BBC84D1A9AF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3A28-4A36-9D88-67140A409073}"/>
              </c:ext>
            </c:extLst>
          </c:dPt>
          <c:cat>
            <c:multiLvlStrRef>
              <c:f>'Aruandesse2013-2015'!$A$93:$B$114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Feritilitas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'Aruandesse2013-2015'!$E$93:$E$114</c:f>
              <c:numCache>
                <c:formatCode>0.00%</c:formatCode>
                <c:ptCount val="22"/>
                <c:pt idx="0">
                  <c:v>1.3223140495867768E-2</c:v>
                </c:pt>
                <c:pt idx="1">
                  <c:v>5.4158607350096713E-2</c:v>
                </c:pt>
                <c:pt idx="2">
                  <c:v>7.9681274900398405E-2</c:v>
                </c:pt>
                <c:pt idx="3">
                  <c:v>4.0786598689002182E-2</c:v>
                </c:pt>
                <c:pt idx="4">
                  <c:v>9.3457943925233638E-3</c:v>
                </c:pt>
                <c:pt idx="5">
                  <c:v>2.7777777777777776E-2</c:v>
                </c:pt>
                <c:pt idx="6">
                  <c:v>1.6759776536312849E-2</c:v>
                </c:pt>
                <c:pt idx="7">
                  <c:v>0</c:v>
                </c:pt>
                <c:pt idx="8">
                  <c:v>0</c:v>
                </c:pt>
                <c:pt idx="9">
                  <c:v>0.13333333333333333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9.8039215686274508E-2</c:v>
                </c:pt>
                <c:pt idx="15">
                  <c:v>0</c:v>
                </c:pt>
                <c:pt idx="16">
                  <c:v>0</c:v>
                </c:pt>
                <c:pt idx="17">
                  <c:v>2.8880866425992781E-2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2.3655913978494623E-2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FA-4D6D-8425-2BBC84D1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1556352"/>
        <c:axId val="221556912"/>
      </c:barChart>
      <c:catAx>
        <c:axId val="22155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t-EE" sz="1050"/>
                  <a:t>Instrumentaalselt abistatud vaginaalse sünnituse LR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1556912"/>
        <c:crosses val="autoZero"/>
        <c:auto val="1"/>
        <c:lblAlgn val="ctr"/>
        <c:lblOffset val="100"/>
        <c:noMultiLvlLbl val="0"/>
      </c:catAx>
      <c:valAx>
        <c:axId val="221556912"/>
        <c:scaling>
          <c:orientation val="minMax"/>
          <c:max val="0.15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1556352"/>
        <c:crosses val="autoZero"/>
        <c:crossBetween val="between"/>
        <c:majorUnit val="1.0000000000000002E-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15240</xdr:colOff>
      <xdr:row>29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A152E52-16DE-4C62-A0BA-4266663B974F}"/>
            </a:ext>
          </a:extLst>
        </xdr:cNvPr>
        <xdr:cNvSpPr/>
      </xdr:nvSpPr>
      <xdr:spPr>
        <a:xfrm>
          <a:off x="0" y="1"/>
          <a:ext cx="4892040" cy="54349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2: III ja IV astme lahkliha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rebendite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III ja IV astme lahkliha rebendite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01.01.2017-31.12.2019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 toimus loomulikul teel (täidetud p.28.1)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-sünnituse korral oli instrumentaalne sekkumine (täidetud p.28.2 või p.28.3)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 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sünnitused, mis toimusid vaginaalselt (EMSR sünnikaardil täidetud a) p.28.1; b) p.28.2 või 28.3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Lahkliha III või IV astme rebendite osamäär kuni 3% vaginaalsetest sünnitustest.</a:t>
          </a:r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III ja IV astme lahkliha rebendite osamäär kõikidest vaginaalsetest sünnitustest: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a) Kõikidest sünnitustest, mille puhul ei toimunud instrumentaalset sekkumist (loomulikul teel sünnitus), LRL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b) Kõikidest sünnitusest, mille korral toimus instrumentaalne sekkumine (tangsünnitus või vaakumekstraktsioon), LRV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89747</xdr:colOff>
      <xdr:row>4</xdr:row>
      <xdr:rowOff>144145</xdr:rowOff>
    </xdr:from>
    <xdr:to>
      <xdr:col>16</xdr:col>
      <xdr:colOff>461223</xdr:colOff>
      <xdr:row>32</xdr:row>
      <xdr:rowOff>53128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2B1FA2-85D6-4D77-A520-C1F49F963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15240</xdr:colOff>
      <xdr:row>29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BE4C1ED-76CE-49FB-A4C1-6CE602D96EC1}"/>
            </a:ext>
          </a:extLst>
        </xdr:cNvPr>
        <xdr:cNvSpPr/>
      </xdr:nvSpPr>
      <xdr:spPr>
        <a:xfrm>
          <a:off x="0" y="1"/>
          <a:ext cx="4892040" cy="54349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2: III ja IV astme lahkliha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rebendite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III ja IV astme lahkliha rebendite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01.01.2016-31.12.2018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 toimus loomulikul teel (täidetud p.28.1)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-sünnituse korral oli instrumentaalne sekkumine (täidetud p.28.2 või p.28.3)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 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sünnitused, mis toimusid vaginaalselt (EMSR sünnikaardil täidetud a) p.28.1; b) p.28.2 või 28.3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Lahkliha III või IV astme rebendite osamäär kuni 3% vaginaalsetest sünnitustest.</a:t>
          </a:r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III ja IV astme lahkliha rebendite osamäär kõikidest vaginaalsetest sünnitustest: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a) Kõikidest sünnitustest, mille puhul ei toimunud instrumentaalset sekkumist (loomulikul teel sünnitus), LRL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b) Kõikidest sünnitusest, mille korral toimus instrumentaalne sekkumine (tangsünnitus või vaakumekstraktsioon), LRV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</xdr:row>
      <xdr:rowOff>93345</xdr:rowOff>
    </xdr:from>
    <xdr:to>
      <xdr:col>17</xdr:col>
      <xdr:colOff>28576</xdr:colOff>
      <xdr:row>30</xdr:row>
      <xdr:rowOff>5715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60F7A6-3197-453D-A294-EEBAEF5A8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15240</xdr:colOff>
      <xdr:row>29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"/>
          <a:ext cx="4892040" cy="53816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2: III ja IV astme lahkliha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rebendite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III ja IV astme lahkliha rebendite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01.01.2015-31.12.2017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 toimus loomulikul teel (täidetud p.28.1)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-sünnituse korral oli instrumentaalne sekkumine (täidetud p.28.2 või p.28.3)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 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sünnitused, mis toimusid vaginaalselt (EMSR sünnikaardil täidetud a) p.28.1; b) p.28.2 või 28.3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Lahkliha III või IV astme rebendite osamäär kuni 3% vaginaalsetest sünnitustest.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III ja IV astme lahkliha rebendite osamäär kõikidest vaginaalsetest sünnitustest: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a) Kõikidest sünnitustest, mille puhul ei toimunud instrumentaalset sekkumist (loomulikul teel sünnitus), LRL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b) Kõikidest sünnitusest, mille korral toimus instrumentaalne sekkumine (tangsünnitus või vaakumekstraktsioon), LRV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</xdr:row>
      <xdr:rowOff>142875</xdr:rowOff>
    </xdr:from>
    <xdr:to>
      <xdr:col>17</xdr:col>
      <xdr:colOff>28576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C5406F-D962-4A87-AC36-C12AC5C73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15240</xdr:colOff>
      <xdr:row>29</xdr:row>
      <xdr:rowOff>142874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36B8195-5731-4585-933C-46EDCCB56770}"/>
            </a:ext>
          </a:extLst>
        </xdr:cNvPr>
        <xdr:cNvSpPr/>
      </xdr:nvSpPr>
      <xdr:spPr>
        <a:xfrm>
          <a:off x="0" y="0"/>
          <a:ext cx="4895850" cy="52177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2: III ja IV astme lahkliha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rebendite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III ja IV astme lahkliha rebendite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 toimus loomulikul teel (täidetud p.28.1)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-sünnituse korral oli instrumentaalne sekkumine (täidetud p.28.2 või p.28.3)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 tekkis lahkliha III või IV astme rebend (täidetud p.27.5)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sünnitused, mis toimusid vaginaalselt (EMSR sünnikaardil täidetud a) p.28.1; b) p.28.2 või 28.3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Lahkliha III või IV astme rebendite osamäär kuni 3% vaginaalsetest sünnitustest.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III ja IV astme lahkliha rebendite osamäär kõikidest vaginaalsetest sünnitustest: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a) Kõikidest sünnitustest, mille puhul ei toimunud instrumentaalset sekkumist (loomulikul teel sünnitus), LRL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b) Kõikidest sünnitusest, mille korral toimus instrumentaalne sekkumine (tangsünnitus või vaakumekstraktsioon), LRV 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3</xdr:row>
      <xdr:rowOff>66675</xdr:rowOff>
    </xdr:from>
    <xdr:to>
      <xdr:col>17</xdr:col>
      <xdr:colOff>161926</xdr:colOff>
      <xdr:row>28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C3BE62-62DD-41D1-947C-285F1A63E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31</xdr:row>
      <xdr:rowOff>142875</xdr:rowOff>
    </xdr:from>
    <xdr:to>
      <xdr:col>16</xdr:col>
      <xdr:colOff>323850</xdr:colOff>
      <xdr:row>57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171449</xdr:colOff>
      <xdr:row>58</xdr:row>
      <xdr:rowOff>152400</xdr:rowOff>
    </xdr:from>
    <xdr:to>
      <xdr:col>14</xdr:col>
      <xdr:colOff>514349</xdr:colOff>
      <xdr:row>85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89</xdr:row>
      <xdr:rowOff>85725</xdr:rowOff>
    </xdr:from>
    <xdr:to>
      <xdr:col>14</xdr:col>
      <xdr:colOff>323850</xdr:colOff>
      <xdr:row>115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0267-88B7-467F-8884-ADC8AECD55CB}">
  <dimension ref="A15"/>
  <sheetViews>
    <sheetView workbookViewId="0">
      <selection activeCell="K8" sqref="K8"/>
    </sheetView>
  </sheetViews>
  <sheetFormatPr defaultRowHeight="14.5"/>
  <sheetData>
    <row r="15" ht="1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8974-38AB-4898-874B-3C15C890F0FB}">
  <dimension ref="A1:N90"/>
  <sheetViews>
    <sheetView tabSelected="1" topLeftCell="A7" zoomScaleNormal="100" workbookViewId="0">
      <selection activeCell="E30" sqref="E30"/>
    </sheetView>
  </sheetViews>
  <sheetFormatPr defaultRowHeight="14.5"/>
  <cols>
    <col min="1" max="1" width="13.54296875" customWidth="1"/>
    <col min="2" max="2" width="15.26953125" customWidth="1"/>
    <col min="3" max="3" width="16.81640625" customWidth="1"/>
    <col min="4" max="4" width="13.7265625" customWidth="1"/>
    <col min="5" max="5" width="13.453125" customWidth="1"/>
    <col min="6" max="6" width="18.1796875" customWidth="1"/>
    <col min="7" max="13" width="8.81640625" style="66"/>
    <col min="14" max="14" width="8.81640625" style="95"/>
  </cols>
  <sheetData>
    <row r="1" spans="1:13" ht="15.5">
      <c r="A1" s="77" t="s">
        <v>124</v>
      </c>
      <c r="B1" s="78"/>
      <c r="C1" s="78"/>
      <c r="D1" s="78"/>
      <c r="E1" s="78"/>
      <c r="F1" s="78"/>
      <c r="G1" s="84"/>
      <c r="H1" s="84"/>
      <c r="I1" s="84"/>
      <c r="J1" s="84"/>
      <c r="K1" s="84"/>
      <c r="L1" s="84"/>
      <c r="M1" s="84"/>
    </row>
    <row r="2" spans="1:13">
      <c r="A2" s="79" t="s">
        <v>1</v>
      </c>
      <c r="B2" s="80"/>
      <c r="C2" s="80"/>
      <c r="D2" s="80"/>
      <c r="E2" s="80"/>
      <c r="F2" s="80"/>
      <c r="G2" s="85"/>
      <c r="H2" s="85"/>
      <c r="I2" s="86"/>
      <c r="J2" s="86"/>
      <c r="K2" s="86"/>
      <c r="L2" s="86"/>
      <c r="M2" s="86"/>
    </row>
    <row r="3" spans="1:13">
      <c r="B3" s="81"/>
      <c r="C3" s="81"/>
      <c r="D3" s="81"/>
      <c r="E3" s="81"/>
      <c r="F3" s="81"/>
      <c r="G3" s="87"/>
      <c r="H3" s="88"/>
      <c r="I3" s="89"/>
      <c r="J3" s="87"/>
      <c r="K3" s="88"/>
      <c r="L3" s="87"/>
      <c r="M3" s="88"/>
    </row>
    <row r="4" spans="1:13">
      <c r="A4" s="77" t="s">
        <v>59</v>
      </c>
      <c r="B4" s="81"/>
      <c r="C4" s="81"/>
      <c r="D4" s="81"/>
      <c r="E4" s="81"/>
      <c r="F4" s="81"/>
      <c r="G4" s="87"/>
      <c r="H4" s="88"/>
      <c r="I4" s="89"/>
      <c r="J4" s="87"/>
      <c r="K4" s="88"/>
      <c r="L4" s="87"/>
      <c r="M4" s="88"/>
    </row>
    <row r="5" spans="1:13">
      <c r="A5" s="110"/>
      <c r="B5" s="111"/>
      <c r="C5" s="6" t="s">
        <v>3</v>
      </c>
      <c r="D5" s="112" t="s">
        <v>4</v>
      </c>
      <c r="E5" s="112"/>
      <c r="F5" s="112"/>
      <c r="G5" s="90"/>
      <c r="J5" s="87"/>
      <c r="K5" s="88"/>
      <c r="L5" s="87"/>
      <c r="M5" s="88"/>
    </row>
    <row r="6" spans="1:13">
      <c r="A6" s="5"/>
      <c r="B6" s="6"/>
      <c r="C6" s="94"/>
      <c r="D6" s="113" t="s">
        <v>52</v>
      </c>
      <c r="E6" s="114"/>
      <c r="F6" s="115"/>
      <c r="G6" s="90"/>
      <c r="J6" s="87"/>
      <c r="K6" s="88"/>
      <c r="L6" s="87"/>
      <c r="M6" s="88"/>
    </row>
    <row r="7" spans="1:13" s="95" customFormat="1" ht="72.5">
      <c r="A7" s="100"/>
      <c r="B7" s="6" t="s">
        <v>2</v>
      </c>
      <c r="C7" s="7" t="s">
        <v>75</v>
      </c>
      <c r="D7" s="7" t="s">
        <v>118</v>
      </c>
      <c r="E7" s="7" t="s">
        <v>130</v>
      </c>
      <c r="F7" s="7" t="s">
        <v>114</v>
      </c>
      <c r="G7" s="91"/>
      <c r="H7" s="66"/>
      <c r="I7" s="92" t="s">
        <v>66</v>
      </c>
      <c r="J7" s="92" t="s">
        <v>67</v>
      </c>
      <c r="K7" s="92" t="s">
        <v>68</v>
      </c>
      <c r="L7" s="92" t="s">
        <v>69</v>
      </c>
      <c r="M7" s="88"/>
    </row>
    <row r="8" spans="1:13" s="95" customFormat="1">
      <c r="A8" s="96"/>
      <c r="B8" s="99" t="s">
        <v>125</v>
      </c>
      <c r="C8" s="5">
        <v>1</v>
      </c>
      <c r="D8" s="5">
        <v>0</v>
      </c>
      <c r="E8" s="102">
        <v>0</v>
      </c>
      <c r="F8" s="59" t="s">
        <v>120</v>
      </c>
      <c r="G8" s="93">
        <f t="shared" ref="G8:G31" si="0">$E$31</f>
        <v>1.2245262781551662E-2</v>
      </c>
      <c r="H8" s="17">
        <v>0.03</v>
      </c>
      <c r="I8" s="68">
        <v>2.0654999780381003E-11</v>
      </c>
      <c r="J8" s="68">
        <v>0.79345001926555703</v>
      </c>
      <c r="K8" s="17" t="e">
        <v>#VALUE!</v>
      </c>
      <c r="L8" s="17" t="e">
        <v>#VALUE!</v>
      </c>
      <c r="M8" s="88"/>
    </row>
    <row r="9" spans="1:13" s="95" customFormat="1">
      <c r="A9" s="97"/>
      <c r="B9" s="99" t="s">
        <v>79</v>
      </c>
      <c r="C9" s="5">
        <v>10206</v>
      </c>
      <c r="D9" s="5">
        <v>156</v>
      </c>
      <c r="E9" s="103">
        <f>D9/C9</f>
        <v>1.5285126396237508E-2</v>
      </c>
      <c r="F9" s="59" t="str">
        <f>ROUND(I9*100,2)&amp;-ROUND(J9*100,2)</f>
        <v>1,31-1,79</v>
      </c>
      <c r="G9" s="93">
        <f t="shared" si="0"/>
        <v>1.2245262781551662E-2</v>
      </c>
      <c r="H9" s="17">
        <v>0.03</v>
      </c>
      <c r="I9" s="68">
        <v>1.308079308036658E-2</v>
      </c>
      <c r="J9" s="68">
        <v>1.7854206739076856E-2</v>
      </c>
      <c r="K9" s="17">
        <v>2.2043333158709277E-3</v>
      </c>
      <c r="L9" s="17">
        <v>2.5690803428393486E-3</v>
      </c>
      <c r="M9" s="88"/>
    </row>
    <row r="10" spans="1:13" s="95" customFormat="1">
      <c r="A10" s="97" t="s">
        <v>31</v>
      </c>
      <c r="B10" s="99" t="s">
        <v>80</v>
      </c>
      <c r="C10" s="5">
        <v>8078</v>
      </c>
      <c r="D10" s="5">
        <v>149</v>
      </c>
      <c r="E10" s="103">
        <f>D10/C10</f>
        <v>1.8445159692993315E-2</v>
      </c>
      <c r="F10" s="59" t="str">
        <f t="shared" ref="F10:F31" si="1">ROUND(I10*100,2)&amp;-ROUND(J10*100,2)</f>
        <v>1,57-2,16</v>
      </c>
      <c r="G10" s="93">
        <f t="shared" si="0"/>
        <v>1.2245262781551662E-2</v>
      </c>
      <c r="H10" s="17">
        <v>0.03</v>
      </c>
      <c r="I10" s="68">
        <v>1.5731605052032728E-2</v>
      </c>
      <c r="J10" s="68">
        <v>2.1616497521285187E-2</v>
      </c>
      <c r="K10" s="17">
        <v>2.7135546409605867E-3</v>
      </c>
      <c r="L10" s="17">
        <v>3.1713378282918724E-3</v>
      </c>
      <c r="M10" s="88"/>
    </row>
    <row r="11" spans="1:13" s="95" customFormat="1">
      <c r="A11" s="97"/>
      <c r="B11" s="99" t="s">
        <v>90</v>
      </c>
      <c r="C11" s="5">
        <v>6176</v>
      </c>
      <c r="D11" s="5">
        <v>58</v>
      </c>
      <c r="E11" s="103">
        <f t="shared" ref="E11:E25" si="2">D11/C11</f>
        <v>9.39119170984456E-3</v>
      </c>
      <c r="F11" s="59" t="str">
        <f t="shared" si="1"/>
        <v>0,73-1,21</v>
      </c>
      <c r="G11" s="93">
        <f t="shared" si="0"/>
        <v>1.2245262781551662E-2</v>
      </c>
      <c r="H11" s="17">
        <v>0.03</v>
      </c>
      <c r="I11" s="68">
        <v>7.2721475432710883E-3</v>
      </c>
      <c r="J11" s="68">
        <v>1.2120169282887771E-2</v>
      </c>
      <c r="K11" s="17">
        <v>2.1190441665734716E-3</v>
      </c>
      <c r="L11" s="17">
        <v>2.7289775730432106E-3</v>
      </c>
      <c r="M11" s="88"/>
    </row>
    <row r="12" spans="1:13" s="95" customFormat="1">
      <c r="A12" s="98"/>
      <c r="B12" s="37" t="s">
        <v>126</v>
      </c>
      <c r="C12" s="31">
        <v>24461</v>
      </c>
      <c r="D12" s="31">
        <v>363</v>
      </c>
      <c r="E12" s="104">
        <f>SUM(D12/C12)</f>
        <v>1.4839949307060219E-2</v>
      </c>
      <c r="F12" s="60" t="str">
        <f t="shared" si="1"/>
        <v>1,34-1,64</v>
      </c>
      <c r="G12" s="93">
        <f t="shared" si="0"/>
        <v>1.2245262781551662E-2</v>
      </c>
      <c r="H12" s="17">
        <v>0.03</v>
      </c>
      <c r="I12" s="68">
        <v>1.3399099653001232E-2</v>
      </c>
      <c r="J12" s="68">
        <v>1.6433157584243185E-2</v>
      </c>
      <c r="K12" s="17">
        <v>1.4408496540589868E-3</v>
      </c>
      <c r="L12" s="17">
        <v>1.5932082771829663E-3</v>
      </c>
      <c r="M12" s="88"/>
    </row>
    <row r="13" spans="1:13" s="95" customFormat="1">
      <c r="A13" s="108" t="s">
        <v>32</v>
      </c>
      <c r="B13" s="5" t="s">
        <v>83</v>
      </c>
      <c r="C13" s="5">
        <v>1055</v>
      </c>
      <c r="D13" s="5">
        <v>7</v>
      </c>
      <c r="E13" s="103">
        <f t="shared" si="2"/>
        <v>6.6350710900473934E-3</v>
      </c>
      <c r="F13" s="59" t="str">
        <f t="shared" si="1"/>
        <v>0,32-1,36</v>
      </c>
      <c r="G13" s="93">
        <f t="shared" si="0"/>
        <v>1.2245262781551662E-2</v>
      </c>
      <c r="H13" s="17">
        <v>0.03</v>
      </c>
      <c r="I13" s="68">
        <v>3.2176908866655848E-3</v>
      </c>
      <c r="J13" s="68">
        <v>1.363227594882813E-2</v>
      </c>
      <c r="K13" s="17">
        <v>3.4173802033818086E-3</v>
      </c>
      <c r="L13" s="17">
        <v>6.9972048587807366E-3</v>
      </c>
      <c r="M13" s="88"/>
    </row>
    <row r="14" spans="1:13" s="95" customFormat="1">
      <c r="A14" s="108"/>
      <c r="B14" s="5" t="s">
        <v>88</v>
      </c>
      <c r="C14" s="5">
        <v>2086</v>
      </c>
      <c r="D14" s="5">
        <v>11</v>
      </c>
      <c r="E14" s="103">
        <f t="shared" si="2"/>
        <v>5.2732502396931925E-3</v>
      </c>
      <c r="F14" s="59" t="str">
        <f t="shared" si="1"/>
        <v>0,29-0,94</v>
      </c>
      <c r="G14" s="93">
        <f t="shared" si="0"/>
        <v>1.2245262781551662E-2</v>
      </c>
      <c r="H14" s="17">
        <v>0.03</v>
      </c>
      <c r="I14" s="68">
        <v>2.9470660538047206E-3</v>
      </c>
      <c r="J14" s="68">
        <v>9.418198921707692E-3</v>
      </c>
      <c r="K14" s="17">
        <v>2.326184185888472E-3</v>
      </c>
      <c r="L14" s="17">
        <v>4.1449486820144994E-3</v>
      </c>
      <c r="M14" s="88"/>
    </row>
    <row r="15" spans="1:13" s="95" customFormat="1">
      <c r="A15" s="109"/>
      <c r="B15" s="37" t="s">
        <v>127</v>
      </c>
      <c r="C15" s="6">
        <v>3141</v>
      </c>
      <c r="D15" s="6">
        <v>18</v>
      </c>
      <c r="E15" s="104">
        <f>SUM(D15/C15)</f>
        <v>5.7306590257879654E-3</v>
      </c>
      <c r="F15" s="60" t="str">
        <f t="shared" si="1"/>
        <v>0,36-0,9</v>
      </c>
      <c r="G15" s="93">
        <f t="shared" si="0"/>
        <v>1.2245262781551662E-2</v>
      </c>
      <c r="H15" s="17">
        <v>0.03</v>
      </c>
      <c r="I15" s="68">
        <v>3.6280421342902848E-3</v>
      </c>
      <c r="J15" s="68">
        <v>9.0407820088545688E-3</v>
      </c>
      <c r="K15" s="17">
        <v>2.1026168914976807E-3</v>
      </c>
      <c r="L15" s="17">
        <v>3.3101229830666034E-3</v>
      </c>
      <c r="M15" s="88"/>
    </row>
    <row r="16" spans="1:13" s="95" customFormat="1">
      <c r="A16" s="107" t="s">
        <v>33</v>
      </c>
      <c r="B16" s="5" t="s">
        <v>81</v>
      </c>
      <c r="C16" s="5">
        <v>115</v>
      </c>
      <c r="D16" s="5">
        <v>1</v>
      </c>
      <c r="E16" s="103">
        <f t="shared" si="2"/>
        <v>8.6956521739130436E-3</v>
      </c>
      <c r="F16" s="59" t="str">
        <f t="shared" si="1"/>
        <v>0,15-4,76</v>
      </c>
      <c r="G16" s="93">
        <f t="shared" si="0"/>
        <v>1.2245262781551662E-2</v>
      </c>
      <c r="H16" s="17">
        <v>0.03</v>
      </c>
      <c r="I16" s="68">
        <v>1.5366532830227921E-3</v>
      </c>
      <c r="J16" s="68">
        <v>4.7616597002494557E-2</v>
      </c>
      <c r="K16" s="17">
        <v>7.1589988908902519E-3</v>
      </c>
      <c r="L16" s="17">
        <v>3.8920944828581515E-2</v>
      </c>
      <c r="M16" s="88"/>
    </row>
    <row r="17" spans="1:13" s="95" customFormat="1">
      <c r="A17" s="108"/>
      <c r="B17" s="5" t="s">
        <v>84</v>
      </c>
      <c r="C17" s="5">
        <v>713</v>
      </c>
      <c r="D17" s="5">
        <v>3</v>
      </c>
      <c r="E17" s="103">
        <f t="shared" si="2"/>
        <v>4.2075736325385693E-3</v>
      </c>
      <c r="F17" s="59" t="str">
        <f t="shared" si="1"/>
        <v>0,14-1,23</v>
      </c>
      <c r="G17" s="93">
        <f t="shared" si="0"/>
        <v>1.2245262781551662E-2</v>
      </c>
      <c r="H17" s="17">
        <v>0.03</v>
      </c>
      <c r="I17" s="68">
        <v>1.4319674520108881E-3</v>
      </c>
      <c r="J17" s="68">
        <v>1.2296930751809567E-2</v>
      </c>
      <c r="K17" s="17">
        <v>2.7756061805276813E-3</v>
      </c>
      <c r="L17" s="17">
        <v>8.0893571192709977E-3</v>
      </c>
      <c r="M17" s="88"/>
    </row>
    <row r="18" spans="1:13" s="95" customFormat="1">
      <c r="A18" s="108"/>
      <c r="B18" s="5" t="s">
        <v>89</v>
      </c>
      <c r="C18" s="5">
        <v>613</v>
      </c>
      <c r="D18" s="5">
        <v>6</v>
      </c>
      <c r="E18" s="103">
        <f t="shared" si="2"/>
        <v>9.7879282218597055E-3</v>
      </c>
      <c r="F18" s="59" t="str">
        <f t="shared" si="1"/>
        <v>0,45-2,12</v>
      </c>
      <c r="G18" s="93">
        <f t="shared" si="0"/>
        <v>1.2245262781551662E-2</v>
      </c>
      <c r="H18" s="17">
        <v>0.03</v>
      </c>
      <c r="I18" s="68">
        <v>4.4934052597053473E-3</v>
      </c>
      <c r="J18" s="68">
        <v>2.1188142853806092E-2</v>
      </c>
      <c r="K18" s="17">
        <v>5.2945229621543582E-3</v>
      </c>
      <c r="L18" s="17">
        <v>1.1400214631946386E-2</v>
      </c>
      <c r="M18" s="88"/>
    </row>
    <row r="19" spans="1:13" s="95" customFormat="1">
      <c r="A19" s="108"/>
      <c r="B19" s="5" t="s">
        <v>94</v>
      </c>
      <c r="C19" s="5">
        <v>717</v>
      </c>
      <c r="D19" s="5">
        <v>3</v>
      </c>
      <c r="E19" s="103">
        <f t="shared" si="2"/>
        <v>4.1841004184100415E-3</v>
      </c>
      <c r="F19" s="59" t="str">
        <f t="shared" si="1"/>
        <v>0,14-1,22</v>
      </c>
      <c r="G19" s="93">
        <f t="shared" si="0"/>
        <v>1.2245262781551662E-2</v>
      </c>
      <c r="H19" s="17">
        <v>0.03</v>
      </c>
      <c r="I19" s="68">
        <v>1.4239731804926348E-3</v>
      </c>
      <c r="J19" s="68">
        <v>1.2228742399072273E-2</v>
      </c>
      <c r="K19" s="17">
        <v>2.7601272379174065E-3</v>
      </c>
      <c r="L19" s="17">
        <v>8.0446419806622302E-3</v>
      </c>
      <c r="M19" s="88"/>
    </row>
    <row r="20" spans="1:13" s="95" customFormat="1">
      <c r="A20" s="108"/>
      <c r="B20" s="5" t="s">
        <v>85</v>
      </c>
      <c r="C20" s="5">
        <v>0</v>
      </c>
      <c r="D20" s="5">
        <v>0</v>
      </c>
      <c r="E20" s="102" t="s">
        <v>120</v>
      </c>
      <c r="F20" s="59" t="s">
        <v>120</v>
      </c>
      <c r="G20" s="93">
        <f t="shared" si="0"/>
        <v>1.2245262781551662E-2</v>
      </c>
      <c r="H20" s="17">
        <v>0.03</v>
      </c>
      <c r="I20" s="68" t="e">
        <v>#DIV/0!</v>
      </c>
      <c r="J20" s="68" t="e">
        <v>#DIV/0!</v>
      </c>
      <c r="K20" s="17" t="e">
        <v>#VALUE!</v>
      </c>
      <c r="L20" s="17" t="e">
        <v>#DIV/0!</v>
      </c>
      <c r="M20" s="88"/>
    </row>
    <row r="21" spans="1:13" s="95" customFormat="1">
      <c r="A21" s="108"/>
      <c r="B21" s="5" t="s">
        <v>82</v>
      </c>
      <c r="C21" s="5">
        <v>920</v>
      </c>
      <c r="D21" s="5">
        <v>2</v>
      </c>
      <c r="E21" s="103">
        <f t="shared" si="2"/>
        <v>2.1739130434782609E-3</v>
      </c>
      <c r="F21" s="59" t="str">
        <f t="shared" si="1"/>
        <v>0,06-0,79</v>
      </c>
      <c r="G21" s="93">
        <f t="shared" si="0"/>
        <v>1.2245262781551662E-2</v>
      </c>
      <c r="H21" s="17">
        <v>0.03</v>
      </c>
      <c r="I21" s="68">
        <v>5.9636932420505052E-4</v>
      </c>
      <c r="J21" s="68">
        <v>7.8914975708130487E-3</v>
      </c>
      <c r="K21" s="17">
        <v>1.5775437192732103E-3</v>
      </c>
      <c r="L21" s="17">
        <v>5.7175845273347882E-3</v>
      </c>
      <c r="M21" s="88"/>
    </row>
    <row r="22" spans="1:13" s="95" customFormat="1">
      <c r="A22" s="108"/>
      <c r="B22" s="5" t="s">
        <v>87</v>
      </c>
      <c r="C22" s="5">
        <v>571</v>
      </c>
      <c r="D22" s="5">
        <v>3</v>
      </c>
      <c r="E22" s="103">
        <f t="shared" si="2"/>
        <v>5.2539404553415062E-3</v>
      </c>
      <c r="F22" s="59" t="str">
        <f t="shared" si="1"/>
        <v>0,18-1,53</v>
      </c>
      <c r="G22" s="93">
        <f t="shared" si="0"/>
        <v>1.2245262781551662E-2</v>
      </c>
      <c r="H22" s="17">
        <v>0.03</v>
      </c>
      <c r="I22" s="68">
        <v>1.7883926264480312E-3</v>
      </c>
      <c r="J22" s="68">
        <v>1.5331881700296542E-2</v>
      </c>
      <c r="K22" s="17">
        <v>3.4655478288934749E-3</v>
      </c>
      <c r="L22" s="17">
        <v>1.0077941244955035E-2</v>
      </c>
      <c r="M22" s="88"/>
    </row>
    <row r="23" spans="1:13" s="95" customFormat="1">
      <c r="A23" s="108"/>
      <c r="B23" s="5" t="s">
        <v>86</v>
      </c>
      <c r="C23" s="5">
        <v>1150</v>
      </c>
      <c r="D23" s="5">
        <v>11</v>
      </c>
      <c r="E23" s="103">
        <f t="shared" si="2"/>
        <v>9.5652173913043474E-3</v>
      </c>
      <c r="F23" s="59" t="str">
        <f t="shared" si="1"/>
        <v>0,53-1,7</v>
      </c>
      <c r="G23" s="93">
        <f t="shared" si="0"/>
        <v>1.2245262781551662E-2</v>
      </c>
      <c r="H23" s="17">
        <v>0.03</v>
      </c>
      <c r="I23" s="68">
        <v>5.3493699561240364E-3</v>
      </c>
      <c r="J23" s="68">
        <v>1.7046638918620471E-2</v>
      </c>
      <c r="K23" s="17">
        <v>4.2158474351803111E-3</v>
      </c>
      <c r="L23" s="17">
        <v>7.4814215273161233E-3</v>
      </c>
      <c r="M23" s="88"/>
    </row>
    <row r="24" spans="1:13" s="95" customFormat="1">
      <c r="A24" s="108"/>
      <c r="B24" s="5" t="s">
        <v>92</v>
      </c>
      <c r="C24" s="5">
        <v>169</v>
      </c>
      <c r="D24" s="5">
        <v>0</v>
      </c>
      <c r="E24" s="102">
        <v>0</v>
      </c>
      <c r="F24" s="59" t="s">
        <v>120</v>
      </c>
      <c r="G24" s="93">
        <f t="shared" si="0"/>
        <v>1.2245262781551662E-2</v>
      </c>
      <c r="H24" s="17">
        <v>0.03</v>
      </c>
      <c r="I24" s="68">
        <v>5.7856499240848719E-13</v>
      </c>
      <c r="J24" s="68">
        <v>2.2225243730524171E-2</v>
      </c>
      <c r="K24" s="17" t="e">
        <v>#VALUE!</v>
      </c>
      <c r="L24" s="17" t="e">
        <v>#VALUE!</v>
      </c>
      <c r="M24" s="88"/>
    </row>
    <row r="25" spans="1:13" s="95" customFormat="1">
      <c r="A25" s="108"/>
      <c r="B25" s="5" t="s">
        <v>93</v>
      </c>
      <c r="C25" s="5">
        <v>854</v>
      </c>
      <c r="D25" s="5">
        <v>1</v>
      </c>
      <c r="E25" s="103">
        <f t="shared" si="2"/>
        <v>1.17096018735363E-3</v>
      </c>
      <c r="F25" s="59" t="str">
        <f t="shared" si="1"/>
        <v>0,02-0,66</v>
      </c>
      <c r="G25" s="93">
        <f t="shared" si="0"/>
        <v>1.2245262781551662E-2</v>
      </c>
      <c r="H25" s="17">
        <v>0.03</v>
      </c>
      <c r="I25" s="68">
        <v>2.0673372827483338E-4</v>
      </c>
      <c r="J25" s="68">
        <v>6.6027335086962383E-3</v>
      </c>
      <c r="K25" s="17">
        <v>9.6422645907879656E-4</v>
      </c>
      <c r="L25" s="17">
        <v>5.4317733213426079E-3</v>
      </c>
      <c r="M25" s="88"/>
    </row>
    <row r="26" spans="1:13" s="95" customFormat="1">
      <c r="A26" s="109"/>
      <c r="B26" s="37" t="s">
        <v>128</v>
      </c>
      <c r="C26" s="6">
        <v>5822</v>
      </c>
      <c r="D26" s="6">
        <v>30</v>
      </c>
      <c r="E26" s="104">
        <f>D26/C26</f>
        <v>5.1528684300927519E-3</v>
      </c>
      <c r="F26" s="60" t="str">
        <f t="shared" si="1"/>
        <v>0,36-0,73</v>
      </c>
      <c r="G26" s="93">
        <f t="shared" si="0"/>
        <v>1.2245262781551662E-2</v>
      </c>
      <c r="H26" s="17">
        <v>0.03</v>
      </c>
      <c r="I26" s="68">
        <v>3.6119014891835923E-3</v>
      </c>
      <c r="J26" s="68">
        <v>7.3464199523473423E-3</v>
      </c>
      <c r="K26" s="17">
        <v>1.5409669409091596E-3</v>
      </c>
      <c r="L26" s="17">
        <v>2.1935515222545904E-3</v>
      </c>
      <c r="M26" s="88"/>
    </row>
    <row r="27" spans="1:13" s="95" customFormat="1">
      <c r="A27" s="120" t="s">
        <v>34</v>
      </c>
      <c r="B27" s="5" t="s">
        <v>91</v>
      </c>
      <c r="C27" s="5">
        <v>0</v>
      </c>
      <c r="D27" s="5">
        <v>0</v>
      </c>
      <c r="E27" s="102" t="s">
        <v>120</v>
      </c>
      <c r="F27" s="59" t="s">
        <v>120</v>
      </c>
      <c r="G27" s="93">
        <f t="shared" si="0"/>
        <v>1.2245262781551662E-2</v>
      </c>
      <c r="H27" s="17">
        <v>0.03</v>
      </c>
      <c r="I27" s="68" t="e">
        <v>#DIV/0!</v>
      </c>
      <c r="J27" s="68" t="e">
        <v>#DIV/0!</v>
      </c>
      <c r="K27" s="17" t="e">
        <v>#VALUE!</v>
      </c>
      <c r="L27" s="17" t="e">
        <v>#DIV/0!</v>
      </c>
      <c r="M27" s="66"/>
    </row>
    <row r="28" spans="1:13" s="95" customFormat="1">
      <c r="A28" s="121"/>
      <c r="B28" s="6" t="s">
        <v>129</v>
      </c>
      <c r="C28" s="37">
        <v>0</v>
      </c>
      <c r="D28" s="37">
        <v>0</v>
      </c>
      <c r="E28" s="102" t="s">
        <v>120</v>
      </c>
      <c r="F28" s="59" t="s">
        <v>120</v>
      </c>
      <c r="G28" s="93">
        <f t="shared" si="0"/>
        <v>1.2245262781551662E-2</v>
      </c>
      <c r="H28" s="17">
        <v>0.03</v>
      </c>
      <c r="I28" s="68" t="e">
        <v>#DIV/0!</v>
      </c>
      <c r="J28" s="68" t="e">
        <v>#DIV/0!</v>
      </c>
      <c r="K28" s="17" t="e">
        <v>#VALUE!</v>
      </c>
      <c r="L28" s="17" t="e">
        <v>#DIV/0!</v>
      </c>
      <c r="M28" s="66"/>
    </row>
    <row r="29" spans="1:13" s="95" customFormat="1" ht="43.5">
      <c r="A29" s="29" t="s">
        <v>70</v>
      </c>
      <c r="B29" s="30" t="s">
        <v>71</v>
      </c>
      <c r="C29" s="10">
        <v>8963</v>
      </c>
      <c r="D29" s="10">
        <v>48</v>
      </c>
      <c r="E29" s="101">
        <f>(D29/C29)*100</f>
        <v>0.53553497712819365</v>
      </c>
      <c r="F29" s="60" t="str">
        <f t="shared" si="1"/>
        <v>0,4-0,71</v>
      </c>
      <c r="G29" s="93">
        <f t="shared" si="0"/>
        <v>1.2245262781551662E-2</v>
      </c>
      <c r="H29" s="17">
        <v>0.03</v>
      </c>
      <c r="I29" s="68">
        <v>4.0418470080646031E-3</v>
      </c>
      <c r="J29" s="68">
        <v>7.0926694026936616E-3</v>
      </c>
      <c r="K29" s="17">
        <v>1.3135027632173333E-3</v>
      </c>
      <c r="L29" s="17">
        <v>1.7373196314117252E-3</v>
      </c>
      <c r="M29" s="66"/>
    </row>
    <row r="30" spans="1:13" s="95" customFormat="1" ht="43.5">
      <c r="A30" s="82" t="s">
        <v>122</v>
      </c>
      <c r="B30" s="83" t="s">
        <v>122</v>
      </c>
      <c r="C30" s="5">
        <v>140</v>
      </c>
      <c r="D30" s="5">
        <v>0</v>
      </c>
      <c r="E30" s="102">
        <v>0</v>
      </c>
      <c r="F30" s="59" t="s">
        <v>120</v>
      </c>
      <c r="G30" s="93">
        <f t="shared" si="0"/>
        <v>1.2245262781551662E-2</v>
      </c>
      <c r="H30" s="17">
        <v>0.03</v>
      </c>
      <c r="I30" s="68">
        <v>6.9520998988869073E-13</v>
      </c>
      <c r="J30" s="68">
        <v>2.6706094685836606E-2</v>
      </c>
      <c r="K30" s="17" t="e">
        <v>#VALUE!</v>
      </c>
      <c r="L30" s="17" t="e">
        <v>#VALUE!</v>
      </c>
      <c r="M30" s="66"/>
    </row>
    <row r="31" spans="1:13" s="95" customFormat="1">
      <c r="A31" s="5"/>
      <c r="B31" s="6" t="s">
        <v>30</v>
      </c>
      <c r="C31" s="31">
        <f>SUM(C12+C15+C26+C28+C30)</f>
        <v>33564</v>
      </c>
      <c r="D31" s="31">
        <f>SUM(D12+D15+D26+D28+D30)</f>
        <v>411</v>
      </c>
      <c r="E31" s="104">
        <f>D31/C31</f>
        <v>1.2245262781551662E-2</v>
      </c>
      <c r="F31" s="60" t="str">
        <f t="shared" si="1"/>
        <v>1,11-1,35</v>
      </c>
      <c r="G31" s="93">
        <f t="shared" si="0"/>
        <v>1.2245262781551662E-2</v>
      </c>
      <c r="H31" s="17">
        <v>0.03</v>
      </c>
      <c r="I31" s="68">
        <v>1.1123251280060717E-2</v>
      </c>
      <c r="J31" s="68">
        <v>1.3478909827002231E-2</v>
      </c>
      <c r="K31" s="17">
        <v>1.1220115014909451E-3</v>
      </c>
      <c r="L31" s="17">
        <v>1.2336470454505696E-3</v>
      </c>
      <c r="M31" s="66"/>
    </row>
    <row r="34" spans="1:5">
      <c r="A34" s="77" t="s">
        <v>58</v>
      </c>
    </row>
    <row r="35" spans="1:5">
      <c r="A35" s="110"/>
      <c r="B35" s="111"/>
      <c r="C35" s="6" t="s">
        <v>3</v>
      </c>
      <c r="D35" s="113" t="s">
        <v>4</v>
      </c>
      <c r="E35" s="115"/>
    </row>
    <row r="36" spans="1:5">
      <c r="A36" s="5"/>
      <c r="B36" s="6"/>
      <c r="C36" s="94"/>
      <c r="D36" s="113" t="s">
        <v>54</v>
      </c>
      <c r="E36" s="115"/>
    </row>
    <row r="37" spans="1:5" ht="29">
      <c r="A37" s="5"/>
      <c r="B37" s="25" t="s">
        <v>2</v>
      </c>
      <c r="C37" s="7" t="s">
        <v>57</v>
      </c>
      <c r="D37" s="24" t="s">
        <v>132</v>
      </c>
      <c r="E37" s="24" t="s">
        <v>131</v>
      </c>
    </row>
    <row r="38" spans="1:5">
      <c r="A38" s="117" t="s">
        <v>31</v>
      </c>
      <c r="B38" s="5" t="s">
        <v>125</v>
      </c>
      <c r="C38" s="5">
        <v>1</v>
      </c>
      <c r="D38" s="5">
        <v>0</v>
      </c>
      <c r="E38" s="102" t="s">
        <v>120</v>
      </c>
    </row>
    <row r="39" spans="1:5">
      <c r="A39" s="118"/>
      <c r="B39" s="5" t="s">
        <v>79</v>
      </c>
      <c r="C39" s="5">
        <v>9287</v>
      </c>
      <c r="D39" s="5">
        <v>110</v>
      </c>
      <c r="E39" s="103">
        <f>D39/C39</f>
        <v>1.1844513836545709E-2</v>
      </c>
    </row>
    <row r="40" spans="1:5">
      <c r="A40" s="118"/>
      <c r="B40" s="5" t="s">
        <v>80</v>
      </c>
      <c r="C40" s="5">
        <v>7541</v>
      </c>
      <c r="D40" s="5">
        <v>107</v>
      </c>
      <c r="E40" s="103">
        <f t="shared" ref="E40:E55" si="3">D40/C40</f>
        <v>1.4189099588913937E-2</v>
      </c>
    </row>
    <row r="41" spans="1:5">
      <c r="A41" s="118"/>
      <c r="B41" s="5" t="s">
        <v>90</v>
      </c>
      <c r="C41" s="5">
        <v>5935</v>
      </c>
      <c r="D41" s="5">
        <v>42</v>
      </c>
      <c r="E41" s="103">
        <f t="shared" si="3"/>
        <v>7.0766638584667226E-3</v>
      </c>
    </row>
    <row r="42" spans="1:5">
      <c r="A42" s="119"/>
      <c r="B42" s="37" t="s">
        <v>126</v>
      </c>
      <c r="C42" s="31">
        <v>22764</v>
      </c>
      <c r="D42" s="31">
        <v>259</v>
      </c>
      <c r="E42" s="104">
        <f>D42/C42</f>
        <v>1.1377613776137762E-2</v>
      </c>
    </row>
    <row r="43" spans="1:5">
      <c r="A43" s="107" t="s">
        <v>32</v>
      </c>
      <c r="B43" s="5" t="s">
        <v>83</v>
      </c>
      <c r="C43" s="5">
        <v>913</v>
      </c>
      <c r="D43" s="5">
        <v>4</v>
      </c>
      <c r="E43" s="103">
        <f t="shared" si="3"/>
        <v>4.3811610076670317E-3</v>
      </c>
    </row>
    <row r="44" spans="1:5">
      <c r="A44" s="108"/>
      <c r="B44" s="5" t="s">
        <v>88</v>
      </c>
      <c r="C44" s="5">
        <v>2024</v>
      </c>
      <c r="D44" s="5">
        <v>9</v>
      </c>
      <c r="E44" s="103">
        <f t="shared" si="3"/>
        <v>4.4466403162055339E-3</v>
      </c>
    </row>
    <row r="45" spans="1:5">
      <c r="A45" s="109"/>
      <c r="B45" s="37" t="s">
        <v>127</v>
      </c>
      <c r="C45" s="6">
        <v>2937</v>
      </c>
      <c r="D45" s="6">
        <v>13</v>
      </c>
      <c r="E45" s="104">
        <f>D45/C45</f>
        <v>4.4262853251617294E-3</v>
      </c>
    </row>
    <row r="46" spans="1:5">
      <c r="A46" s="107" t="s">
        <v>33</v>
      </c>
      <c r="B46" s="5" t="s">
        <v>81</v>
      </c>
      <c r="C46" s="5">
        <v>106</v>
      </c>
      <c r="D46" s="5">
        <v>0</v>
      </c>
      <c r="E46" s="102" t="s">
        <v>120</v>
      </c>
    </row>
    <row r="47" spans="1:5">
      <c r="A47" s="108"/>
      <c r="B47" s="5" t="s">
        <v>84</v>
      </c>
      <c r="C47" s="5">
        <v>707</v>
      </c>
      <c r="D47" s="5">
        <v>3</v>
      </c>
      <c r="E47" s="103">
        <f t="shared" si="3"/>
        <v>4.2432814710042432E-3</v>
      </c>
    </row>
    <row r="48" spans="1:5">
      <c r="A48" s="108"/>
      <c r="B48" s="5" t="s">
        <v>89</v>
      </c>
      <c r="C48" s="5">
        <v>591</v>
      </c>
      <c r="D48" s="5">
        <v>3</v>
      </c>
      <c r="E48" s="103">
        <f t="shared" si="3"/>
        <v>5.076142131979695E-3</v>
      </c>
    </row>
    <row r="49" spans="1:5">
      <c r="A49" s="108"/>
      <c r="B49" s="5" t="s">
        <v>94</v>
      </c>
      <c r="C49" s="5">
        <v>637</v>
      </c>
      <c r="D49" s="5">
        <v>3</v>
      </c>
      <c r="E49" s="103">
        <f t="shared" si="3"/>
        <v>4.7095761381475663E-3</v>
      </c>
    </row>
    <row r="50" spans="1:5">
      <c r="A50" s="108"/>
      <c r="B50" s="5" t="s">
        <v>85</v>
      </c>
      <c r="C50" s="5">
        <v>0</v>
      </c>
      <c r="D50" s="5">
        <v>0</v>
      </c>
      <c r="E50" s="102" t="s">
        <v>120</v>
      </c>
    </row>
    <row r="51" spans="1:5">
      <c r="A51" s="108"/>
      <c r="B51" s="5" t="s">
        <v>82</v>
      </c>
      <c r="C51" s="5">
        <v>852</v>
      </c>
      <c r="D51" s="5">
        <v>0</v>
      </c>
      <c r="E51" s="102" t="s">
        <v>120</v>
      </c>
    </row>
    <row r="52" spans="1:5">
      <c r="A52" s="108"/>
      <c r="B52" s="5" t="s">
        <v>87</v>
      </c>
      <c r="C52" s="5">
        <v>552</v>
      </c>
      <c r="D52" s="5">
        <v>3</v>
      </c>
      <c r="E52" s="103">
        <f t="shared" si="3"/>
        <v>5.434782608695652E-3</v>
      </c>
    </row>
    <row r="53" spans="1:5">
      <c r="A53" s="108"/>
      <c r="B53" s="5" t="s">
        <v>86</v>
      </c>
      <c r="C53" s="5">
        <v>1117</v>
      </c>
      <c r="D53" s="5">
        <v>10</v>
      </c>
      <c r="E53" s="103">
        <f t="shared" si="3"/>
        <v>8.9525514771709933E-3</v>
      </c>
    </row>
    <row r="54" spans="1:5">
      <c r="A54" s="108"/>
      <c r="B54" s="5" t="s">
        <v>92</v>
      </c>
      <c r="C54" s="5">
        <v>156</v>
      </c>
      <c r="D54" s="5">
        <v>0</v>
      </c>
      <c r="E54" s="102" t="s">
        <v>120</v>
      </c>
    </row>
    <row r="55" spans="1:5">
      <c r="A55" s="108"/>
      <c r="B55" s="5" t="s">
        <v>93</v>
      </c>
      <c r="C55" s="5">
        <v>817</v>
      </c>
      <c r="D55" s="5">
        <v>1</v>
      </c>
      <c r="E55" s="103">
        <f t="shared" si="3"/>
        <v>1.2239902080783353E-3</v>
      </c>
    </row>
    <row r="56" spans="1:5">
      <c r="A56" s="109"/>
      <c r="B56" s="37" t="s">
        <v>128</v>
      </c>
      <c r="C56" s="6">
        <v>5535</v>
      </c>
      <c r="D56" s="6">
        <v>23</v>
      </c>
      <c r="E56" s="104">
        <f>D56/C56</f>
        <v>4.1553748870822044E-3</v>
      </c>
    </row>
    <row r="57" spans="1:5">
      <c r="A57" s="120" t="s">
        <v>34</v>
      </c>
      <c r="B57" s="5" t="s">
        <v>91</v>
      </c>
      <c r="C57" s="5">
        <v>0</v>
      </c>
      <c r="D57" s="5">
        <v>0</v>
      </c>
      <c r="E57" s="102" t="s">
        <v>120</v>
      </c>
    </row>
    <row r="58" spans="1:5">
      <c r="A58" s="121"/>
      <c r="B58" s="6" t="s">
        <v>129</v>
      </c>
      <c r="C58" s="37">
        <v>0</v>
      </c>
      <c r="D58" s="37">
        <v>0</v>
      </c>
      <c r="E58" s="102" t="s">
        <v>120</v>
      </c>
    </row>
    <row r="59" spans="1:5" ht="43.9" customHeight="1">
      <c r="A59" s="29" t="s">
        <v>70</v>
      </c>
      <c r="B59" s="30" t="s">
        <v>71</v>
      </c>
      <c r="C59" s="10">
        <v>8472</v>
      </c>
      <c r="D59" s="10">
        <v>36</v>
      </c>
      <c r="E59" s="101">
        <f>(D59/C59)*100</f>
        <v>0.42492917847025502</v>
      </c>
    </row>
    <row r="60" spans="1:5" ht="43.9" customHeight="1">
      <c r="A60" s="82" t="s">
        <v>122</v>
      </c>
      <c r="B60" s="83" t="s">
        <v>122</v>
      </c>
      <c r="C60" s="5">
        <v>140</v>
      </c>
      <c r="D60" s="5">
        <v>0</v>
      </c>
      <c r="E60" s="105" t="s">
        <v>120</v>
      </c>
    </row>
    <row r="61" spans="1:5">
      <c r="A61" s="5"/>
      <c r="B61" s="6" t="s">
        <v>30</v>
      </c>
      <c r="C61" s="31">
        <f>SUM(C42+C45+C56+C58+C60)</f>
        <v>31376</v>
      </c>
      <c r="D61" s="31">
        <f>SUM(D42+D45+D56+D58+D60)</f>
        <v>295</v>
      </c>
      <c r="E61" s="104">
        <f>D61/C61</f>
        <v>9.4020907700152982E-3</v>
      </c>
    </row>
    <row r="64" spans="1:5">
      <c r="A64" s="77" t="s">
        <v>56</v>
      </c>
    </row>
    <row r="65" spans="1:5">
      <c r="A65" s="110"/>
      <c r="B65" s="111"/>
      <c r="C65" s="6" t="s">
        <v>3</v>
      </c>
      <c r="D65" s="113" t="s">
        <v>4</v>
      </c>
      <c r="E65" s="115"/>
    </row>
    <row r="66" spans="1:5">
      <c r="A66" s="5"/>
      <c r="B66" s="6"/>
      <c r="C66" s="94"/>
      <c r="D66" s="116" t="s">
        <v>55</v>
      </c>
      <c r="E66" s="115"/>
    </row>
    <row r="67" spans="1:5" ht="43.5">
      <c r="A67" s="5"/>
      <c r="B67" s="6" t="s">
        <v>2</v>
      </c>
      <c r="C67" s="7" t="s">
        <v>60</v>
      </c>
      <c r="D67" s="7" t="s">
        <v>132</v>
      </c>
      <c r="E67" s="7" t="s">
        <v>131</v>
      </c>
    </row>
    <row r="68" spans="1:5">
      <c r="A68" s="117" t="s">
        <v>31</v>
      </c>
      <c r="B68" s="5" t="s">
        <v>79</v>
      </c>
      <c r="C68" s="5">
        <v>919</v>
      </c>
      <c r="D68" s="5">
        <v>46</v>
      </c>
      <c r="E68" s="103">
        <f>D68/C68</f>
        <v>5.0054406964091407E-2</v>
      </c>
    </row>
    <row r="69" spans="1:5">
      <c r="A69" s="118"/>
      <c r="B69" s="5" t="s">
        <v>80</v>
      </c>
      <c r="C69" s="5">
        <v>537</v>
      </c>
      <c r="D69" s="5">
        <v>42</v>
      </c>
      <c r="E69" s="103">
        <f>D69/C69</f>
        <v>7.8212290502793297E-2</v>
      </c>
    </row>
    <row r="70" spans="1:5">
      <c r="A70" s="118"/>
      <c r="B70" s="5" t="s">
        <v>90</v>
      </c>
      <c r="C70" s="5">
        <v>241</v>
      </c>
      <c r="D70" s="5">
        <v>16</v>
      </c>
      <c r="E70" s="103">
        <f>D70/C70</f>
        <v>6.6390041493775934E-2</v>
      </c>
    </row>
    <row r="71" spans="1:5">
      <c r="A71" s="119"/>
      <c r="B71" s="37" t="s">
        <v>126</v>
      </c>
      <c r="C71" s="6">
        <v>1697</v>
      </c>
      <c r="D71" s="6">
        <v>104</v>
      </c>
      <c r="E71" s="104">
        <f>D71/C71</f>
        <v>6.1284619917501476E-2</v>
      </c>
    </row>
    <row r="72" spans="1:5">
      <c r="A72" s="107" t="s">
        <v>32</v>
      </c>
      <c r="B72" s="5" t="s">
        <v>83</v>
      </c>
      <c r="C72" s="5">
        <v>142</v>
      </c>
      <c r="D72" s="5">
        <v>3</v>
      </c>
      <c r="E72" s="103">
        <f t="shared" ref="E72:E82" si="4">D72/C72</f>
        <v>2.1126760563380281E-2</v>
      </c>
    </row>
    <row r="73" spans="1:5">
      <c r="A73" s="108"/>
      <c r="B73" s="5" t="s">
        <v>88</v>
      </c>
      <c r="C73" s="5">
        <v>62</v>
      </c>
      <c r="D73" s="5">
        <v>2</v>
      </c>
      <c r="E73" s="103">
        <f t="shared" si="4"/>
        <v>3.2258064516129031E-2</v>
      </c>
    </row>
    <row r="74" spans="1:5">
      <c r="A74" s="109"/>
      <c r="B74" s="37" t="s">
        <v>127</v>
      </c>
      <c r="C74" s="6">
        <v>204</v>
      </c>
      <c r="D74" s="6">
        <v>5</v>
      </c>
      <c r="E74" s="104">
        <f>D74/C74</f>
        <v>2.4509803921568627E-2</v>
      </c>
    </row>
    <row r="75" spans="1:5">
      <c r="A75" s="107" t="s">
        <v>33</v>
      </c>
      <c r="B75" s="5" t="s">
        <v>81</v>
      </c>
      <c r="C75" s="5">
        <v>9</v>
      </c>
      <c r="D75" s="5">
        <v>1</v>
      </c>
      <c r="E75" s="103">
        <v>0</v>
      </c>
    </row>
    <row r="76" spans="1:5">
      <c r="A76" s="108"/>
      <c r="B76" s="5" t="s">
        <v>84</v>
      </c>
      <c r="C76" s="5">
        <v>6</v>
      </c>
      <c r="D76" s="5">
        <v>0</v>
      </c>
      <c r="E76" s="102" t="s">
        <v>120</v>
      </c>
    </row>
    <row r="77" spans="1:5">
      <c r="A77" s="108"/>
      <c r="B77" s="5" t="s">
        <v>89</v>
      </c>
      <c r="C77" s="5">
        <v>22</v>
      </c>
      <c r="D77" s="5">
        <v>3</v>
      </c>
      <c r="E77" s="103">
        <f t="shared" si="4"/>
        <v>0.13636363636363635</v>
      </c>
    </row>
    <row r="78" spans="1:5">
      <c r="A78" s="108"/>
      <c r="B78" s="5" t="s">
        <v>94</v>
      </c>
      <c r="C78" s="5">
        <v>80</v>
      </c>
      <c r="D78" s="5">
        <v>0</v>
      </c>
      <c r="E78" s="102" t="s">
        <v>120</v>
      </c>
    </row>
    <row r="79" spans="1:5">
      <c r="A79" s="108"/>
      <c r="B79" s="5" t="s">
        <v>85</v>
      </c>
      <c r="C79" s="5">
        <v>0</v>
      </c>
      <c r="D79" s="5">
        <v>0</v>
      </c>
      <c r="E79" s="102" t="s">
        <v>120</v>
      </c>
    </row>
    <row r="80" spans="1:5">
      <c r="A80" s="108"/>
      <c r="B80" s="5" t="s">
        <v>82</v>
      </c>
      <c r="C80" s="5">
        <v>68</v>
      </c>
      <c r="D80" s="5">
        <v>2</v>
      </c>
      <c r="E80" s="103">
        <f t="shared" si="4"/>
        <v>2.9411764705882353E-2</v>
      </c>
    </row>
    <row r="81" spans="1:5">
      <c r="A81" s="108"/>
      <c r="B81" s="5" t="s">
        <v>87</v>
      </c>
      <c r="C81" s="5">
        <v>19</v>
      </c>
      <c r="D81" s="5">
        <v>0</v>
      </c>
      <c r="E81" s="102" t="s">
        <v>120</v>
      </c>
    </row>
    <row r="82" spans="1:5">
      <c r="A82" s="108"/>
      <c r="B82" s="5" t="s">
        <v>86</v>
      </c>
      <c r="C82" s="5">
        <v>33</v>
      </c>
      <c r="D82" s="5">
        <v>1</v>
      </c>
      <c r="E82" s="103">
        <f t="shared" si="4"/>
        <v>3.0303030303030304E-2</v>
      </c>
    </row>
    <row r="83" spans="1:5">
      <c r="A83" s="108"/>
      <c r="B83" s="5" t="s">
        <v>92</v>
      </c>
      <c r="C83" s="5">
        <v>13</v>
      </c>
      <c r="D83" s="5">
        <v>0</v>
      </c>
      <c r="E83" s="102" t="s">
        <v>120</v>
      </c>
    </row>
    <row r="84" spans="1:5">
      <c r="A84" s="108"/>
      <c r="B84" s="5" t="s">
        <v>93</v>
      </c>
      <c r="C84" s="5">
        <v>37</v>
      </c>
      <c r="D84" s="5">
        <v>0</v>
      </c>
      <c r="E84" s="102" t="s">
        <v>120</v>
      </c>
    </row>
    <row r="85" spans="1:5">
      <c r="A85" s="109"/>
      <c r="B85" s="37" t="s">
        <v>128</v>
      </c>
      <c r="C85" s="6">
        <v>287</v>
      </c>
      <c r="D85" s="6">
        <v>7</v>
      </c>
      <c r="E85" s="106">
        <f>D85/C85</f>
        <v>2.4390243902439025E-2</v>
      </c>
    </row>
    <row r="86" spans="1:5">
      <c r="A86" s="120" t="s">
        <v>34</v>
      </c>
      <c r="B86" s="5" t="s">
        <v>91</v>
      </c>
      <c r="C86" s="5">
        <v>0</v>
      </c>
      <c r="D86" s="5">
        <v>0</v>
      </c>
      <c r="E86" s="102" t="s">
        <v>120</v>
      </c>
    </row>
    <row r="87" spans="1:5">
      <c r="A87" s="121"/>
      <c r="B87" s="6" t="s">
        <v>129</v>
      </c>
      <c r="C87" s="37">
        <v>0</v>
      </c>
      <c r="D87" s="37">
        <v>0</v>
      </c>
      <c r="E87" s="102" t="s">
        <v>120</v>
      </c>
    </row>
    <row r="88" spans="1:5" ht="43.5">
      <c r="A88" s="29" t="s">
        <v>70</v>
      </c>
      <c r="B88" s="30" t="s">
        <v>71</v>
      </c>
      <c r="C88" s="10">
        <v>0</v>
      </c>
      <c r="D88" s="10">
        <v>0</v>
      </c>
      <c r="E88" s="102" t="s">
        <v>120</v>
      </c>
    </row>
    <row r="89" spans="1:5" ht="43.5">
      <c r="A89" s="82" t="s">
        <v>122</v>
      </c>
      <c r="B89" s="83" t="s">
        <v>122</v>
      </c>
      <c r="C89" s="5">
        <v>0</v>
      </c>
      <c r="D89" s="5">
        <v>0</v>
      </c>
      <c r="E89" s="102" t="s">
        <v>120</v>
      </c>
    </row>
    <row r="90" spans="1:5">
      <c r="A90" s="5"/>
      <c r="B90" s="6" t="s">
        <v>30</v>
      </c>
      <c r="C90" s="31">
        <f>SUM(C71+C74+C85+C87+C89)</f>
        <v>2188</v>
      </c>
      <c r="D90" s="31">
        <f>SUM(D71+D74+D85+D87+D89)</f>
        <v>116</v>
      </c>
      <c r="E90" s="104">
        <f>D90/C90</f>
        <v>5.3016453382084092E-2</v>
      </c>
    </row>
  </sheetData>
  <mergeCells count="20">
    <mergeCell ref="A72:A74"/>
    <mergeCell ref="A75:A85"/>
    <mergeCell ref="A86:A87"/>
    <mergeCell ref="A46:A56"/>
    <mergeCell ref="A57:A58"/>
    <mergeCell ref="A65:B65"/>
    <mergeCell ref="D65:E65"/>
    <mergeCell ref="D66:E66"/>
    <mergeCell ref="A68:A71"/>
    <mergeCell ref="A27:A28"/>
    <mergeCell ref="A35:B35"/>
    <mergeCell ref="D35:E35"/>
    <mergeCell ref="D36:E36"/>
    <mergeCell ref="A38:A42"/>
    <mergeCell ref="A43:A45"/>
    <mergeCell ref="A16:A26"/>
    <mergeCell ref="A5:B5"/>
    <mergeCell ref="D5:F5"/>
    <mergeCell ref="D6:F6"/>
    <mergeCell ref="A13:A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8271-F5B6-4AF3-A562-57BFDA6B0294}">
  <dimension ref="A15"/>
  <sheetViews>
    <sheetView workbookViewId="0">
      <selection activeCell="K8" sqref="K8"/>
    </sheetView>
  </sheetViews>
  <sheetFormatPr defaultRowHeight="14.5"/>
  <sheetData>
    <row r="15" ht="15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66D1-BB12-48E7-9992-5FB394E9D095}">
  <dimension ref="A1:P88"/>
  <sheetViews>
    <sheetView topLeftCell="A4" workbookViewId="0">
      <selection activeCell="B15" sqref="B15:B24"/>
    </sheetView>
  </sheetViews>
  <sheetFormatPr defaultRowHeight="14.5"/>
  <cols>
    <col min="1" max="1" width="13.54296875" customWidth="1"/>
    <col min="2" max="2" width="15.26953125" customWidth="1"/>
    <col min="3" max="3" width="16.81640625" customWidth="1"/>
    <col min="4" max="4" width="13.7265625" customWidth="1"/>
    <col min="5" max="5" width="13.453125" customWidth="1"/>
    <col min="6" max="6" width="18.1796875" customWidth="1"/>
    <col min="7" max="16" width="8.81640625" style="66"/>
  </cols>
  <sheetData>
    <row r="1" spans="1:13" ht="15.5">
      <c r="A1" s="77" t="s">
        <v>123</v>
      </c>
      <c r="B1" s="78"/>
      <c r="C1" s="78"/>
      <c r="D1" s="78"/>
      <c r="E1" s="78"/>
      <c r="F1" s="78"/>
      <c r="G1" s="84"/>
      <c r="H1" s="84"/>
      <c r="I1" s="84"/>
      <c r="J1" s="84"/>
      <c r="K1" s="84"/>
      <c r="L1" s="84"/>
      <c r="M1" s="84"/>
    </row>
    <row r="2" spans="1:13">
      <c r="A2" s="79" t="s">
        <v>1</v>
      </c>
      <c r="B2" s="80"/>
      <c r="C2" s="80"/>
      <c r="D2" s="80"/>
      <c r="E2" s="80"/>
      <c r="F2" s="80"/>
      <c r="G2" s="85"/>
      <c r="H2" s="85"/>
      <c r="I2" s="86"/>
      <c r="J2" s="86"/>
      <c r="K2" s="86"/>
      <c r="L2" s="86"/>
      <c r="M2" s="86"/>
    </row>
    <row r="3" spans="1:13">
      <c r="B3" s="81"/>
      <c r="C3" s="81"/>
      <c r="D3" s="81"/>
      <c r="E3" s="81"/>
      <c r="F3" s="81"/>
      <c r="G3" s="87"/>
      <c r="H3" s="88"/>
      <c r="I3" s="89"/>
      <c r="J3" s="87"/>
      <c r="K3" s="88"/>
      <c r="L3" s="87"/>
      <c r="M3" s="88"/>
    </row>
    <row r="4" spans="1:13">
      <c r="A4" s="77" t="s">
        <v>59</v>
      </c>
      <c r="B4" s="81"/>
      <c r="C4" s="81"/>
      <c r="D4" s="81"/>
      <c r="E4" s="81"/>
      <c r="F4" s="81"/>
      <c r="G4" s="87"/>
      <c r="H4" s="88"/>
      <c r="I4" s="89"/>
      <c r="J4" s="87"/>
      <c r="K4" s="88"/>
      <c r="L4" s="87"/>
      <c r="M4" s="88"/>
    </row>
    <row r="5" spans="1:13">
      <c r="A5" s="110"/>
      <c r="B5" s="111"/>
      <c r="C5" s="6" t="s">
        <v>3</v>
      </c>
      <c r="D5" s="112" t="s">
        <v>4</v>
      </c>
      <c r="E5" s="112"/>
      <c r="F5" s="112"/>
      <c r="G5" s="90"/>
      <c r="J5" s="87"/>
      <c r="K5" s="88"/>
      <c r="L5" s="87"/>
      <c r="M5" s="88"/>
    </row>
    <row r="6" spans="1:13">
      <c r="A6" s="5"/>
      <c r="B6" s="6"/>
      <c r="C6" s="70"/>
      <c r="D6" s="113" t="s">
        <v>52</v>
      </c>
      <c r="E6" s="114"/>
      <c r="F6" s="115"/>
      <c r="G6" s="90"/>
      <c r="J6" s="87"/>
      <c r="K6" s="88"/>
      <c r="L6" s="87"/>
      <c r="M6" s="88"/>
    </row>
    <row r="7" spans="1:13" ht="72.5">
      <c r="A7" s="5"/>
      <c r="B7" s="6" t="s">
        <v>2</v>
      </c>
      <c r="C7" s="7" t="s">
        <v>75</v>
      </c>
      <c r="D7" s="7" t="s">
        <v>53</v>
      </c>
      <c r="E7" s="7" t="s">
        <v>121</v>
      </c>
      <c r="F7" s="7" t="s">
        <v>114</v>
      </c>
      <c r="G7" s="91"/>
      <c r="I7" s="92" t="s">
        <v>66</v>
      </c>
      <c r="J7" s="92" t="s">
        <v>67</v>
      </c>
      <c r="K7" s="92" t="s">
        <v>68</v>
      </c>
      <c r="L7" s="92" t="s">
        <v>69</v>
      </c>
      <c r="M7" s="88"/>
    </row>
    <row r="8" spans="1:13">
      <c r="A8" s="117" t="s">
        <v>31</v>
      </c>
      <c r="B8" s="5" t="s">
        <v>79</v>
      </c>
      <c r="C8" s="5">
        <v>10187</v>
      </c>
      <c r="D8" s="5">
        <v>139</v>
      </c>
      <c r="E8" s="12">
        <f>D8/C8</f>
        <v>1.364484146461176E-2</v>
      </c>
      <c r="F8" s="59" t="str">
        <f>ROUND(I8*100,2)&amp;-ROUND(J8*100,2)</f>
        <v>1,16-1,61</v>
      </c>
      <c r="G8" s="93">
        <f t="shared" ref="G8:G30" si="0">$E$30</f>
        <v>1.1737726682960683E-2</v>
      </c>
      <c r="H8" s="17">
        <v>0.03</v>
      </c>
      <c r="I8" s="68">
        <v>1.1568337104796709E-2</v>
      </c>
      <c r="J8" s="68">
        <v>1.6088009505326229E-2</v>
      </c>
      <c r="K8" s="17">
        <v>2.0765043598150509E-3</v>
      </c>
      <c r="L8" s="17">
        <v>2.443168040714469E-3</v>
      </c>
      <c r="M8" s="88"/>
    </row>
    <row r="9" spans="1:13">
      <c r="A9" s="118"/>
      <c r="B9" s="5" t="s">
        <v>80</v>
      </c>
      <c r="C9" s="5">
        <v>8000</v>
      </c>
      <c r="D9" s="5">
        <v>146</v>
      </c>
      <c r="E9" s="12">
        <f>D9/C9</f>
        <v>1.8249999999999999E-2</v>
      </c>
      <c r="F9" s="59" t="str">
        <f t="shared" ref="F9:F30" si="1">ROUND(I9*100,2)&amp;-ROUND(J9*100,2)</f>
        <v>1,55-2,14</v>
      </c>
      <c r="G9" s="93">
        <f t="shared" si="0"/>
        <v>1.1737726682960683E-2</v>
      </c>
      <c r="H9" s="17">
        <v>0.03</v>
      </c>
      <c r="I9" s="68">
        <v>1.5539669720982056E-2</v>
      </c>
      <c r="J9" s="68">
        <v>2.1422762043988824E-2</v>
      </c>
      <c r="K9" s="17">
        <v>2.7103302790179428E-3</v>
      </c>
      <c r="L9" s="17">
        <v>3.1727620439888256E-3</v>
      </c>
      <c r="M9" s="88"/>
    </row>
    <row r="10" spans="1:13">
      <c r="A10" s="118"/>
      <c r="B10" s="5" t="s">
        <v>90</v>
      </c>
      <c r="C10" s="5">
        <v>580</v>
      </c>
      <c r="D10" s="5">
        <v>6</v>
      </c>
      <c r="E10" s="12">
        <f t="shared" ref="E10:E28" si="2">D10/C10</f>
        <v>1.0344827586206896E-2</v>
      </c>
      <c r="F10" s="59" t="str">
        <f t="shared" si="1"/>
        <v>0,47-2,24</v>
      </c>
      <c r="G10" s="93">
        <f t="shared" si="0"/>
        <v>1.1737726682960683E-2</v>
      </c>
      <c r="H10" s="17">
        <v>0.03</v>
      </c>
      <c r="I10" s="68">
        <v>4.7495175314471241E-3</v>
      </c>
      <c r="J10" s="68">
        <v>2.2383608056760061E-2</v>
      </c>
      <c r="K10" s="17">
        <v>5.5953100547597723E-3</v>
      </c>
      <c r="L10" s="17">
        <v>1.2038780470553165E-2</v>
      </c>
      <c r="M10" s="88"/>
    </row>
    <row r="11" spans="1:13">
      <c r="A11" s="119"/>
      <c r="B11" s="6" t="s">
        <v>11</v>
      </c>
      <c r="C11" s="31">
        <v>18767</v>
      </c>
      <c r="D11" s="31">
        <v>291</v>
      </c>
      <c r="E11" s="16">
        <f>SUM(D11/C11)</f>
        <v>1.5505941279906219E-2</v>
      </c>
      <c r="F11" s="60" t="str">
        <f t="shared" si="1"/>
        <v>1,38-1,74</v>
      </c>
      <c r="G11" s="93">
        <f t="shared" si="0"/>
        <v>1.1737726682960683E-2</v>
      </c>
      <c r="H11" s="17">
        <v>0.03</v>
      </c>
      <c r="I11" s="68">
        <v>1.3834807651568618E-2</v>
      </c>
      <c r="J11" s="68">
        <v>1.7375377836102573E-2</v>
      </c>
      <c r="K11" s="17">
        <v>1.6711336283376007E-3</v>
      </c>
      <c r="L11" s="17">
        <v>1.869436556196355E-3</v>
      </c>
      <c r="M11" s="88"/>
    </row>
    <row r="12" spans="1:13">
      <c r="A12" s="107" t="s">
        <v>32</v>
      </c>
      <c r="B12" s="5" t="s">
        <v>83</v>
      </c>
      <c r="C12" s="5">
        <v>1009</v>
      </c>
      <c r="D12" s="5">
        <v>1</v>
      </c>
      <c r="E12" s="12">
        <f t="shared" si="2"/>
        <v>9.9108027750247768E-4</v>
      </c>
      <c r="F12" s="59" t="str">
        <f t="shared" si="1"/>
        <v>0,02-0,56</v>
      </c>
      <c r="G12" s="93">
        <f t="shared" si="0"/>
        <v>1.1737726682960683E-2</v>
      </c>
      <c r="H12" s="17">
        <v>0.03</v>
      </c>
      <c r="I12" s="68">
        <v>1.7497193119779636E-4</v>
      </c>
      <c r="J12" s="68">
        <v>5.5924097663094096E-3</v>
      </c>
      <c r="K12" s="17">
        <v>8.1610834630468129E-4</v>
      </c>
      <c r="L12" s="17">
        <v>4.6013294888069319E-3</v>
      </c>
      <c r="M12" s="88"/>
    </row>
    <row r="13" spans="1:13">
      <c r="A13" s="108"/>
      <c r="B13" s="5" t="s">
        <v>88</v>
      </c>
      <c r="C13" s="5">
        <v>564</v>
      </c>
      <c r="D13" s="5">
        <v>2</v>
      </c>
      <c r="E13" s="12">
        <f t="shared" si="2"/>
        <v>3.5460992907801418E-3</v>
      </c>
      <c r="F13" s="59" t="str">
        <f t="shared" si="1"/>
        <v>0,1-1,28</v>
      </c>
      <c r="G13" s="93">
        <f t="shared" si="0"/>
        <v>1.1737726682960683E-2</v>
      </c>
      <c r="H13" s="17">
        <v>0.03</v>
      </c>
      <c r="I13" s="68">
        <v>9.7300984347678532E-4</v>
      </c>
      <c r="J13" s="68">
        <v>1.2836202738442035E-2</v>
      </c>
      <c r="K13" s="17">
        <v>2.5730894473033564E-3</v>
      </c>
      <c r="L13" s="17">
        <v>9.2901034476618929E-3</v>
      </c>
      <c r="M13" s="88"/>
    </row>
    <row r="14" spans="1:13">
      <c r="A14" s="109"/>
      <c r="B14" s="37" t="s">
        <v>16</v>
      </c>
      <c r="C14" s="6">
        <v>1573</v>
      </c>
      <c r="D14" s="6">
        <v>3</v>
      </c>
      <c r="E14" s="16">
        <f>SUM(D14/C14)</f>
        <v>1.9071837253655435E-3</v>
      </c>
      <c r="F14" s="60" t="str">
        <f t="shared" si="1"/>
        <v>0,06-0,56</v>
      </c>
      <c r="G14" s="93">
        <f t="shared" si="0"/>
        <v>1.1737726682960683E-2</v>
      </c>
      <c r="H14" s="17">
        <v>0.03</v>
      </c>
      <c r="I14" s="68">
        <v>6.4882318518345503E-4</v>
      </c>
      <c r="J14" s="68">
        <v>5.5924151107961057E-3</v>
      </c>
      <c r="K14" s="17">
        <v>1.2583605401820883E-3</v>
      </c>
      <c r="L14" s="17">
        <v>3.6852313854305622E-3</v>
      </c>
      <c r="M14" s="88"/>
    </row>
    <row r="15" spans="1:13">
      <c r="A15" s="107" t="s">
        <v>33</v>
      </c>
      <c r="B15" s="5" t="s">
        <v>81</v>
      </c>
      <c r="C15" s="5">
        <v>1</v>
      </c>
      <c r="D15" s="5">
        <v>0</v>
      </c>
      <c r="E15" s="76" t="s">
        <v>120</v>
      </c>
      <c r="F15" s="76" t="s">
        <v>120</v>
      </c>
      <c r="G15" s="93">
        <f t="shared" si="0"/>
        <v>1.1737726682960683E-2</v>
      </c>
      <c r="H15" s="17">
        <v>0.03</v>
      </c>
      <c r="I15" s="68">
        <v>2.0654999780381003E-11</v>
      </c>
      <c r="J15" s="68">
        <v>0.79345001926555703</v>
      </c>
      <c r="K15" s="17">
        <v>-2.0654999780381003E-11</v>
      </c>
      <c r="L15" s="17">
        <v>0.79345001926555703</v>
      </c>
      <c r="M15" s="88"/>
    </row>
    <row r="16" spans="1:13">
      <c r="A16" s="108"/>
      <c r="B16" s="5" t="s">
        <v>84</v>
      </c>
      <c r="C16" s="5">
        <v>1089</v>
      </c>
      <c r="D16" s="5">
        <v>5</v>
      </c>
      <c r="E16" s="12">
        <f t="shared" si="2"/>
        <v>4.5913682277318639E-3</v>
      </c>
      <c r="F16" s="59" t="str">
        <f t="shared" si="1"/>
        <v>0,2-1,07</v>
      </c>
      <c r="G16" s="93">
        <f t="shared" si="0"/>
        <v>1.1737726682960683E-2</v>
      </c>
      <c r="H16" s="17">
        <v>0.03</v>
      </c>
      <c r="I16" s="68">
        <v>1.9627078371331898E-3</v>
      </c>
      <c r="J16" s="68">
        <v>1.0702846976971311E-2</v>
      </c>
      <c r="K16" s="17">
        <v>2.6286603905986742E-3</v>
      </c>
      <c r="L16" s="17">
        <v>6.1114787492394474E-3</v>
      </c>
      <c r="M16" s="88"/>
    </row>
    <row r="17" spans="1:13">
      <c r="A17" s="108"/>
      <c r="B17" s="5" t="s">
        <v>89</v>
      </c>
      <c r="C17" s="5">
        <v>2035</v>
      </c>
      <c r="D17" s="5">
        <v>12</v>
      </c>
      <c r="E17" s="12">
        <f t="shared" si="2"/>
        <v>5.8968058968058967E-3</v>
      </c>
      <c r="F17" s="59" t="str">
        <f t="shared" si="1"/>
        <v>0,34-1,03</v>
      </c>
      <c r="G17" s="93">
        <f t="shared" si="0"/>
        <v>1.1737726682960683E-2</v>
      </c>
      <c r="H17" s="17">
        <v>0.03</v>
      </c>
      <c r="I17" s="68">
        <v>3.3764548052604435E-3</v>
      </c>
      <c r="J17" s="68">
        <v>1.0279066713997583E-2</v>
      </c>
      <c r="K17" s="17">
        <v>2.5203510915454532E-3</v>
      </c>
      <c r="L17" s="17">
        <v>4.3822608171916865E-3</v>
      </c>
      <c r="M17" s="88"/>
    </row>
    <row r="18" spans="1:13">
      <c r="A18" s="108"/>
      <c r="B18" s="5" t="s">
        <v>94</v>
      </c>
      <c r="C18" s="5">
        <v>668</v>
      </c>
      <c r="D18" s="5">
        <v>4</v>
      </c>
      <c r="E18" s="12">
        <f t="shared" si="2"/>
        <v>5.9880239520958087E-3</v>
      </c>
      <c r="F18" s="59" t="str">
        <f t="shared" si="1"/>
        <v>0,23-1,53</v>
      </c>
      <c r="G18" s="93">
        <f t="shared" si="0"/>
        <v>1.1737726682960683E-2</v>
      </c>
      <c r="H18" s="17">
        <v>0.03</v>
      </c>
      <c r="I18" s="68">
        <v>2.3310210316944756E-3</v>
      </c>
      <c r="J18" s="68">
        <v>1.5294332869612379E-2</v>
      </c>
      <c r="K18" s="17">
        <v>3.6570029204013332E-3</v>
      </c>
      <c r="L18" s="17">
        <v>9.3063089175165706E-3</v>
      </c>
      <c r="M18" s="88"/>
    </row>
    <row r="19" spans="1:13">
      <c r="A19" s="108"/>
      <c r="B19" s="5" t="s">
        <v>85</v>
      </c>
      <c r="C19" s="5">
        <v>0</v>
      </c>
      <c r="D19" s="5">
        <v>0</v>
      </c>
      <c r="E19" s="76" t="s">
        <v>120</v>
      </c>
      <c r="F19" s="76" t="s">
        <v>120</v>
      </c>
      <c r="G19" s="93">
        <f t="shared" si="0"/>
        <v>1.1737726682960683E-2</v>
      </c>
      <c r="H19" s="17">
        <v>0.03</v>
      </c>
      <c r="I19" s="68" t="e">
        <v>#DIV/0!</v>
      </c>
      <c r="J19" s="68" t="e">
        <v>#DIV/0!</v>
      </c>
      <c r="K19" s="17" t="e">
        <v>#DIV/0!</v>
      </c>
      <c r="L19" s="17" t="e">
        <v>#DIV/0!</v>
      </c>
      <c r="M19" s="88"/>
    </row>
    <row r="20" spans="1:13">
      <c r="A20" s="108"/>
      <c r="B20" s="5" t="s">
        <v>82</v>
      </c>
      <c r="C20" s="5">
        <v>114</v>
      </c>
      <c r="D20" s="5">
        <v>1</v>
      </c>
      <c r="E20" s="12">
        <f t="shared" si="2"/>
        <v>8.771929824561403E-3</v>
      </c>
      <c r="F20" s="59" t="str">
        <f t="shared" si="1"/>
        <v>0,16-4,8</v>
      </c>
      <c r="G20" s="93">
        <f t="shared" si="0"/>
        <v>1.1737726682960683E-2</v>
      </c>
      <c r="H20" s="17">
        <v>0.03</v>
      </c>
      <c r="I20" s="68">
        <v>1.5501473553843194E-3</v>
      </c>
      <c r="J20" s="68">
        <v>4.8020216374689714E-2</v>
      </c>
      <c r="K20" s="17">
        <v>7.2217824691770838E-3</v>
      </c>
      <c r="L20" s="17">
        <v>3.9248286550128311E-2</v>
      </c>
      <c r="M20" s="88"/>
    </row>
    <row r="21" spans="1:13">
      <c r="A21" s="108"/>
      <c r="B21" s="5" t="s">
        <v>87</v>
      </c>
      <c r="C21" s="5">
        <v>1070</v>
      </c>
      <c r="D21" s="5">
        <v>8</v>
      </c>
      <c r="E21" s="12">
        <f t="shared" si="2"/>
        <v>7.4766355140186919E-3</v>
      </c>
      <c r="F21" s="59" t="str">
        <f t="shared" si="1"/>
        <v>0,38-1,47</v>
      </c>
      <c r="G21" s="93">
        <f t="shared" si="0"/>
        <v>1.1737726682960683E-2</v>
      </c>
      <c r="H21" s="17">
        <v>0.03</v>
      </c>
      <c r="I21" s="68">
        <v>3.7933150715103855E-3</v>
      </c>
      <c r="J21" s="68">
        <v>1.468375463706449E-2</v>
      </c>
      <c r="K21" s="17">
        <v>3.6833204425083064E-3</v>
      </c>
      <c r="L21" s="17">
        <v>7.2071191230457981E-3</v>
      </c>
      <c r="M21" s="88"/>
    </row>
    <row r="22" spans="1:13">
      <c r="A22" s="108"/>
      <c r="B22" s="5" t="s">
        <v>86</v>
      </c>
      <c r="C22" s="5">
        <v>695</v>
      </c>
      <c r="D22" s="5">
        <v>2</v>
      </c>
      <c r="E22" s="12">
        <f t="shared" si="2"/>
        <v>2.8776978417266188E-3</v>
      </c>
      <c r="F22" s="59" t="str">
        <f t="shared" si="1"/>
        <v>0,08-1,04</v>
      </c>
      <c r="G22" s="93">
        <f t="shared" si="0"/>
        <v>1.1737726682960683E-2</v>
      </c>
      <c r="H22" s="17">
        <v>0.03</v>
      </c>
      <c r="I22" s="68">
        <v>7.8952542490164882E-4</v>
      </c>
      <c r="J22" s="68">
        <v>1.0431107349925689E-2</v>
      </c>
      <c r="K22" s="17">
        <v>2.0881724168249701E-3</v>
      </c>
      <c r="L22" s="17">
        <v>7.5534095081990701E-3</v>
      </c>
      <c r="M22" s="88"/>
    </row>
    <row r="23" spans="1:13">
      <c r="A23" s="108"/>
      <c r="B23" s="5" t="s">
        <v>92</v>
      </c>
      <c r="C23" s="5">
        <v>268</v>
      </c>
      <c r="D23" s="5">
        <v>0</v>
      </c>
      <c r="E23" s="76" t="s">
        <v>120</v>
      </c>
      <c r="F23" s="76" t="s">
        <v>120</v>
      </c>
      <c r="G23" s="93">
        <f t="shared" si="0"/>
        <v>1.1737726682960683E-2</v>
      </c>
      <c r="H23" s="17">
        <v>0.03</v>
      </c>
      <c r="I23" s="68">
        <v>3.678615265433574E-13</v>
      </c>
      <c r="J23" s="68">
        <v>1.4131190434585427E-2</v>
      </c>
      <c r="K23" s="17">
        <v>-3.678615265433574E-13</v>
      </c>
      <c r="L23" s="17">
        <v>1.4131190434585427E-2</v>
      </c>
      <c r="M23" s="88"/>
    </row>
    <row r="24" spans="1:13">
      <c r="A24" s="108"/>
      <c r="B24" s="5" t="s">
        <v>93</v>
      </c>
      <c r="C24" s="5">
        <v>847</v>
      </c>
      <c r="D24" s="5">
        <v>0</v>
      </c>
      <c r="E24" s="76" t="s">
        <v>120</v>
      </c>
      <c r="F24" s="76" t="s">
        <v>120</v>
      </c>
      <c r="G24" s="93">
        <f t="shared" si="0"/>
        <v>1.1737726682960683E-2</v>
      </c>
      <c r="H24" s="17">
        <v>0.03</v>
      </c>
      <c r="I24" s="68">
        <v>1.1753072099744429E-13</v>
      </c>
      <c r="J24" s="68">
        <v>4.5148755183379036E-3</v>
      </c>
      <c r="K24" s="17">
        <v>-1.1753072099744429E-13</v>
      </c>
      <c r="L24" s="17">
        <v>4.5148755183379036E-3</v>
      </c>
      <c r="M24" s="88"/>
    </row>
    <row r="25" spans="1:13">
      <c r="A25" s="109"/>
      <c r="B25" s="37" t="s">
        <v>27</v>
      </c>
      <c r="C25" s="6">
        <v>6787</v>
      </c>
      <c r="D25" s="6">
        <v>32</v>
      </c>
      <c r="E25" s="16">
        <f>D25/C25</f>
        <v>4.7148961249447469E-3</v>
      </c>
      <c r="F25" s="60" t="str">
        <f t="shared" si="1"/>
        <v>0,33-0,66</v>
      </c>
      <c r="G25" s="93">
        <f t="shared" si="0"/>
        <v>1.1737726682960683E-2</v>
      </c>
      <c r="H25" s="17">
        <v>0.03</v>
      </c>
      <c r="I25" s="68">
        <v>3.3418769136025475E-3</v>
      </c>
      <c r="J25" s="68">
        <v>6.6482610935089202E-3</v>
      </c>
      <c r="K25" s="17">
        <v>1.3730192113421994E-3</v>
      </c>
      <c r="L25" s="17">
        <v>1.9333649685641732E-3</v>
      </c>
      <c r="M25" s="88"/>
    </row>
    <row r="26" spans="1:13">
      <c r="A26" s="120" t="s">
        <v>34</v>
      </c>
      <c r="B26" s="5" t="s">
        <v>91</v>
      </c>
      <c r="C26" s="5">
        <v>5916</v>
      </c>
      <c r="D26" s="5">
        <v>63</v>
      </c>
      <c r="E26" s="12">
        <f t="shared" si="2"/>
        <v>1.0649087221095335E-2</v>
      </c>
      <c r="F26" s="59" t="str">
        <f t="shared" si="1"/>
        <v>0,83-1,36</v>
      </c>
      <c r="G26" s="93">
        <f t="shared" si="0"/>
        <v>1.1737726682960683E-2</v>
      </c>
      <c r="H26" s="17">
        <v>0.03</v>
      </c>
      <c r="I26" s="68">
        <v>8.3327101506193626E-3</v>
      </c>
      <c r="J26" s="68">
        <v>1.3600553509863019E-2</v>
      </c>
      <c r="K26" s="17">
        <v>2.316377070475972E-3</v>
      </c>
      <c r="L26" s="17">
        <v>2.9514662887676849E-3</v>
      </c>
    </row>
    <row r="27" spans="1:13">
      <c r="A27" s="121"/>
      <c r="B27" s="6" t="s">
        <v>95</v>
      </c>
      <c r="C27" s="37">
        <v>5916</v>
      </c>
      <c r="D27" s="37">
        <v>63</v>
      </c>
      <c r="E27" s="16">
        <f t="shared" si="2"/>
        <v>1.0649087221095335E-2</v>
      </c>
      <c r="F27" s="60" t="str">
        <f t="shared" si="1"/>
        <v>0,83-1,36</v>
      </c>
      <c r="G27" s="93">
        <f t="shared" si="0"/>
        <v>1.1737726682960683E-2</v>
      </c>
      <c r="H27" s="17">
        <v>0.03</v>
      </c>
      <c r="I27" s="68">
        <v>8.3327101506193626E-3</v>
      </c>
      <c r="J27" s="68">
        <v>1.3600553509863019E-2</v>
      </c>
      <c r="K27" s="17">
        <v>2.316377070475972E-3</v>
      </c>
      <c r="L27" s="17">
        <v>2.9514662887676849E-3</v>
      </c>
    </row>
    <row r="28" spans="1:13" ht="43.5">
      <c r="A28" s="29" t="s">
        <v>70</v>
      </c>
      <c r="B28" s="30" t="s">
        <v>71</v>
      </c>
      <c r="C28" s="10">
        <v>14276</v>
      </c>
      <c r="D28" s="10">
        <v>98</v>
      </c>
      <c r="E28" s="16">
        <f t="shared" si="2"/>
        <v>6.8646679742224714E-3</v>
      </c>
      <c r="F28" s="60" t="str">
        <f t="shared" si="1"/>
        <v>0,56-0,84</v>
      </c>
      <c r="G28" s="93">
        <f t="shared" si="0"/>
        <v>1.1737726682960683E-2</v>
      </c>
      <c r="H28" s="17">
        <v>0.03</v>
      </c>
      <c r="I28" s="68">
        <v>5.6365930958779103E-3</v>
      </c>
      <c r="J28" s="68">
        <v>8.3580611162762213E-3</v>
      </c>
      <c r="K28" s="17">
        <v>1.2280748783445612E-3</v>
      </c>
      <c r="L28" s="17">
        <v>1.4933931420537498E-3</v>
      </c>
    </row>
    <row r="29" spans="1:13" ht="43.5">
      <c r="A29" s="82" t="s">
        <v>122</v>
      </c>
      <c r="B29" s="83" t="s">
        <v>122</v>
      </c>
      <c r="C29" s="5">
        <v>98</v>
      </c>
      <c r="D29" s="5">
        <v>0</v>
      </c>
      <c r="E29" s="76" t="s">
        <v>120</v>
      </c>
      <c r="F29" s="76" t="s">
        <v>120</v>
      </c>
      <c r="G29" s="93">
        <f t="shared" si="0"/>
        <v>1.1737726682960683E-2</v>
      </c>
      <c r="H29" s="17">
        <v>0.03</v>
      </c>
      <c r="I29" s="68">
        <v>9.8191860926096219E-13</v>
      </c>
      <c r="J29" s="68">
        <v>3.7719842542692485E-2</v>
      </c>
      <c r="K29" s="17">
        <v>-9.8191860926096219E-13</v>
      </c>
      <c r="L29" s="17">
        <v>3.7719842542692485E-2</v>
      </c>
    </row>
    <row r="30" spans="1:13">
      <c r="A30" s="5"/>
      <c r="B30" s="6" t="s">
        <v>30</v>
      </c>
      <c r="C30" s="31">
        <v>33141</v>
      </c>
      <c r="D30" s="31">
        <v>389</v>
      </c>
      <c r="E30" s="16">
        <f>D30/C30</f>
        <v>1.1737726682960683E-2</v>
      </c>
      <c r="F30" s="60" t="str">
        <f t="shared" si="1"/>
        <v>1,06-1,3</v>
      </c>
      <c r="G30" s="93">
        <f t="shared" si="0"/>
        <v>1.1737726682960683E-2</v>
      </c>
      <c r="H30" s="17">
        <v>0.03</v>
      </c>
      <c r="I30" s="68">
        <v>1.0633444655547867E-2</v>
      </c>
      <c r="J30" s="68">
        <v>1.2955186611305141E-2</v>
      </c>
      <c r="K30" s="17">
        <v>1.1042820274128166E-3</v>
      </c>
      <c r="L30" s="17">
        <v>1.2174599283444575E-3</v>
      </c>
    </row>
    <row r="33" spans="1:5">
      <c r="A33" s="77" t="s">
        <v>58</v>
      </c>
    </row>
    <row r="34" spans="1:5">
      <c r="A34" s="110"/>
      <c r="B34" s="111"/>
      <c r="C34" s="6" t="s">
        <v>3</v>
      </c>
      <c r="D34" s="113" t="s">
        <v>4</v>
      </c>
      <c r="E34" s="115"/>
    </row>
    <row r="35" spans="1:5">
      <c r="A35" s="5"/>
      <c r="B35" s="6"/>
      <c r="C35" s="70"/>
      <c r="D35" s="113" t="s">
        <v>54</v>
      </c>
      <c r="E35" s="115"/>
    </row>
    <row r="36" spans="1:5" ht="29">
      <c r="A36" s="5"/>
      <c r="B36" s="25" t="s">
        <v>2</v>
      </c>
      <c r="C36" s="7" t="s">
        <v>57</v>
      </c>
      <c r="D36" s="24" t="s">
        <v>53</v>
      </c>
      <c r="E36" s="24" t="s">
        <v>8</v>
      </c>
    </row>
    <row r="37" spans="1:5">
      <c r="A37" s="117" t="s">
        <v>31</v>
      </c>
      <c r="B37" s="5" t="s">
        <v>79</v>
      </c>
      <c r="C37" s="5">
        <v>9223</v>
      </c>
      <c r="D37" s="5">
        <v>101</v>
      </c>
      <c r="E37" s="40">
        <f>D37/C37</f>
        <v>1.0950883660414181E-2</v>
      </c>
    </row>
    <row r="38" spans="1:5">
      <c r="A38" s="118"/>
      <c r="B38" s="5" t="s">
        <v>80</v>
      </c>
      <c r="C38" s="5">
        <v>7427</v>
      </c>
      <c r="D38" s="5">
        <v>99</v>
      </c>
      <c r="E38" s="40">
        <f t="shared" ref="E38:E58" si="3">D38/C38</f>
        <v>1.3329742830214084E-2</v>
      </c>
    </row>
    <row r="39" spans="1:5">
      <c r="A39" s="118"/>
      <c r="B39" s="5" t="s">
        <v>90</v>
      </c>
      <c r="C39" s="5">
        <v>559</v>
      </c>
      <c r="D39" s="5">
        <v>3</v>
      </c>
      <c r="E39" s="40">
        <f t="shared" si="3"/>
        <v>5.3667262969588547E-3</v>
      </c>
    </row>
    <row r="40" spans="1:5">
      <c r="A40" s="119"/>
      <c r="B40" s="6" t="s">
        <v>11</v>
      </c>
      <c r="C40" s="31">
        <v>17209</v>
      </c>
      <c r="D40" s="6">
        <v>203</v>
      </c>
      <c r="E40" s="41">
        <f>D40/C40</f>
        <v>1.1796153175663897E-2</v>
      </c>
    </row>
    <row r="41" spans="1:5">
      <c r="A41" s="107" t="s">
        <v>32</v>
      </c>
      <c r="B41" s="5" t="s">
        <v>83</v>
      </c>
      <c r="C41" s="5">
        <v>943</v>
      </c>
      <c r="D41" s="5">
        <v>0</v>
      </c>
      <c r="E41" s="40">
        <f t="shared" si="3"/>
        <v>0</v>
      </c>
    </row>
    <row r="42" spans="1:5">
      <c r="A42" s="108"/>
      <c r="B42" s="5" t="s">
        <v>88</v>
      </c>
      <c r="C42" s="5">
        <v>544</v>
      </c>
      <c r="D42" s="5">
        <v>2</v>
      </c>
      <c r="E42" s="40">
        <f t="shared" si="3"/>
        <v>3.6764705882352941E-3</v>
      </c>
    </row>
    <row r="43" spans="1:5">
      <c r="A43" s="109"/>
      <c r="B43" s="37" t="s">
        <v>16</v>
      </c>
      <c r="C43" s="6">
        <v>1487</v>
      </c>
      <c r="D43" s="6">
        <v>2</v>
      </c>
      <c r="E43" s="41">
        <f>D43/C43</f>
        <v>1.3449899125756557E-3</v>
      </c>
    </row>
    <row r="44" spans="1:5">
      <c r="A44" s="107" t="s">
        <v>33</v>
      </c>
      <c r="B44" s="5" t="s">
        <v>81</v>
      </c>
      <c r="C44" s="5">
        <v>1</v>
      </c>
      <c r="D44" s="5">
        <v>0</v>
      </c>
      <c r="E44" s="40">
        <f t="shared" si="3"/>
        <v>0</v>
      </c>
    </row>
    <row r="45" spans="1:5">
      <c r="A45" s="108"/>
      <c r="B45" s="5" t="s">
        <v>84</v>
      </c>
      <c r="C45" s="5">
        <v>937</v>
      </c>
      <c r="D45" s="5">
        <v>3</v>
      </c>
      <c r="E45" s="40">
        <f t="shared" si="3"/>
        <v>3.2017075773745998E-3</v>
      </c>
    </row>
    <row r="46" spans="1:5">
      <c r="A46" s="108"/>
      <c r="B46" s="5" t="s">
        <v>89</v>
      </c>
      <c r="C46" s="5">
        <v>1964</v>
      </c>
      <c r="D46" s="5">
        <v>10</v>
      </c>
      <c r="E46" s="40">
        <f t="shared" si="3"/>
        <v>5.0916496945010185E-3</v>
      </c>
    </row>
    <row r="47" spans="1:5">
      <c r="A47" s="108"/>
      <c r="B47" s="5" t="s">
        <v>94</v>
      </c>
      <c r="C47" s="5">
        <v>606</v>
      </c>
      <c r="D47" s="5">
        <v>3</v>
      </c>
      <c r="E47" s="40">
        <f t="shared" si="3"/>
        <v>4.9504950495049506E-3</v>
      </c>
    </row>
    <row r="48" spans="1:5">
      <c r="A48" s="108"/>
      <c r="B48" s="5" t="s">
        <v>85</v>
      </c>
      <c r="C48" s="5">
        <v>0</v>
      </c>
      <c r="D48" s="5">
        <v>0</v>
      </c>
      <c r="E48" s="40">
        <v>0</v>
      </c>
    </row>
    <row r="49" spans="1:5">
      <c r="A49" s="108"/>
      <c r="B49" s="5" t="s">
        <v>82</v>
      </c>
      <c r="C49" s="5">
        <v>108</v>
      </c>
      <c r="D49" s="5">
        <v>0</v>
      </c>
      <c r="E49" s="40">
        <f t="shared" si="3"/>
        <v>0</v>
      </c>
    </row>
    <row r="50" spans="1:5">
      <c r="A50" s="108"/>
      <c r="B50" s="5" t="s">
        <v>87</v>
      </c>
      <c r="C50" s="5">
        <v>1048</v>
      </c>
      <c r="D50" s="5">
        <v>8</v>
      </c>
      <c r="E50" s="40">
        <f t="shared" si="3"/>
        <v>7.6335877862595417E-3</v>
      </c>
    </row>
    <row r="51" spans="1:5">
      <c r="A51" s="108"/>
      <c r="B51" s="5" t="s">
        <v>86</v>
      </c>
      <c r="C51" s="5">
        <v>693</v>
      </c>
      <c r="D51" s="5">
        <v>2</v>
      </c>
      <c r="E51" s="40">
        <f t="shared" si="3"/>
        <v>2.886002886002886E-3</v>
      </c>
    </row>
    <row r="52" spans="1:5">
      <c r="A52" s="108"/>
      <c r="B52" s="5" t="s">
        <v>92</v>
      </c>
      <c r="C52" s="5">
        <v>250</v>
      </c>
      <c r="D52" s="5">
        <v>0</v>
      </c>
      <c r="E52" s="40">
        <f t="shared" si="3"/>
        <v>0</v>
      </c>
    </row>
    <row r="53" spans="1:5">
      <c r="A53" s="108"/>
      <c r="B53" s="5" t="s">
        <v>93</v>
      </c>
      <c r="C53" s="5">
        <v>809</v>
      </c>
      <c r="D53" s="5">
        <v>0</v>
      </c>
      <c r="E53" s="40">
        <f t="shared" si="3"/>
        <v>0</v>
      </c>
    </row>
    <row r="54" spans="1:5">
      <c r="A54" s="109"/>
      <c r="B54" s="37" t="s">
        <v>27</v>
      </c>
      <c r="C54" s="6">
        <v>6416</v>
      </c>
      <c r="D54" s="6">
        <v>26</v>
      </c>
      <c r="E54" s="41">
        <f>D54/C54</f>
        <v>4.0523690773067332E-3</v>
      </c>
    </row>
    <row r="55" spans="1:5">
      <c r="A55" s="120" t="s">
        <v>34</v>
      </c>
      <c r="B55" s="5" t="s">
        <v>91</v>
      </c>
      <c r="C55" s="5">
        <v>5646</v>
      </c>
      <c r="D55" s="5">
        <v>40</v>
      </c>
      <c r="E55" s="40">
        <f t="shared" si="3"/>
        <v>7.0846617074034716E-3</v>
      </c>
    </row>
    <row r="56" spans="1:5">
      <c r="A56" s="121"/>
      <c r="B56" s="6" t="s">
        <v>95</v>
      </c>
      <c r="C56" s="37">
        <v>5646</v>
      </c>
      <c r="D56" s="37">
        <v>40</v>
      </c>
      <c r="E56" s="40">
        <f t="shared" si="3"/>
        <v>7.0846617074034716E-3</v>
      </c>
    </row>
    <row r="57" spans="1:5" ht="43.9" customHeight="1">
      <c r="A57" s="29" t="s">
        <v>70</v>
      </c>
      <c r="B57" s="30" t="s">
        <v>71</v>
      </c>
      <c r="C57" s="10">
        <v>13549</v>
      </c>
      <c r="D57" s="10">
        <v>68</v>
      </c>
      <c r="E57" s="40">
        <f t="shared" si="3"/>
        <v>5.018820577164366E-3</v>
      </c>
    </row>
    <row r="58" spans="1:5" ht="43.9" customHeight="1">
      <c r="A58" s="82" t="s">
        <v>122</v>
      </c>
      <c r="B58" s="83" t="s">
        <v>122</v>
      </c>
      <c r="C58" s="5">
        <v>98</v>
      </c>
      <c r="D58" s="5">
        <v>0</v>
      </c>
      <c r="E58" s="40">
        <f t="shared" si="3"/>
        <v>0</v>
      </c>
    </row>
    <row r="59" spans="1:5">
      <c r="A59" s="5"/>
      <c r="B59" s="6" t="s">
        <v>30</v>
      </c>
      <c r="C59" s="31">
        <v>30856</v>
      </c>
      <c r="D59" s="31">
        <v>271</v>
      </c>
      <c r="E59" s="41">
        <f>D59/C59</f>
        <v>8.7827326938034744E-3</v>
      </c>
    </row>
    <row r="62" spans="1:5">
      <c r="A62" s="77" t="s">
        <v>56</v>
      </c>
    </row>
    <row r="63" spans="1:5">
      <c r="A63" s="110"/>
      <c r="B63" s="111"/>
      <c r="C63" s="6" t="s">
        <v>3</v>
      </c>
      <c r="D63" s="113" t="s">
        <v>4</v>
      </c>
      <c r="E63" s="115"/>
    </row>
    <row r="64" spans="1:5">
      <c r="A64" s="5"/>
      <c r="B64" s="6"/>
      <c r="C64" s="70"/>
      <c r="D64" s="116" t="s">
        <v>55</v>
      </c>
      <c r="E64" s="115"/>
    </row>
    <row r="65" spans="1:5" ht="43.5">
      <c r="A65" s="5"/>
      <c r="B65" s="6" t="s">
        <v>2</v>
      </c>
      <c r="C65" s="7" t="s">
        <v>60</v>
      </c>
      <c r="D65" s="7" t="s">
        <v>53</v>
      </c>
      <c r="E65" s="7" t="s">
        <v>9</v>
      </c>
    </row>
    <row r="66" spans="1:5">
      <c r="A66" s="117" t="s">
        <v>31</v>
      </c>
      <c r="B66" s="5" t="s">
        <v>79</v>
      </c>
      <c r="C66" s="5">
        <v>964</v>
      </c>
      <c r="D66" s="5">
        <v>38</v>
      </c>
      <c r="E66" s="40">
        <f>D66/C66</f>
        <v>3.9419087136929459E-2</v>
      </c>
    </row>
    <row r="67" spans="1:5">
      <c r="A67" s="118"/>
      <c r="B67" s="5" t="s">
        <v>80</v>
      </c>
      <c r="C67" s="5">
        <v>573</v>
      </c>
      <c r="D67" s="5">
        <v>47</v>
      </c>
      <c r="E67" s="40">
        <f>D67/C67</f>
        <v>8.2024432809773118E-2</v>
      </c>
    </row>
    <row r="68" spans="1:5">
      <c r="A68" s="118"/>
      <c r="B68" s="5" t="s">
        <v>90</v>
      </c>
      <c r="C68" s="5">
        <v>21</v>
      </c>
      <c r="D68" s="5">
        <v>3</v>
      </c>
      <c r="E68" s="40">
        <f>D68/C68</f>
        <v>0.14285714285714285</v>
      </c>
    </row>
    <row r="69" spans="1:5">
      <c r="A69" s="119"/>
      <c r="B69" s="6" t="s">
        <v>11</v>
      </c>
      <c r="C69" s="6">
        <v>1558</v>
      </c>
      <c r="D69" s="6">
        <v>88</v>
      </c>
      <c r="E69" s="41">
        <f>D69/C69</f>
        <v>5.6482670089858793E-2</v>
      </c>
    </row>
    <row r="70" spans="1:5">
      <c r="A70" s="107" t="s">
        <v>32</v>
      </c>
      <c r="B70" s="5" t="s">
        <v>83</v>
      </c>
      <c r="C70" s="5">
        <v>66</v>
      </c>
      <c r="D70" s="5">
        <v>1</v>
      </c>
      <c r="E70" s="40">
        <f t="shared" ref="E70:E86" si="4">D70/C70</f>
        <v>1.5151515151515152E-2</v>
      </c>
    </row>
    <row r="71" spans="1:5">
      <c r="A71" s="108"/>
      <c r="B71" s="5" t="s">
        <v>88</v>
      </c>
      <c r="C71" s="5">
        <v>20</v>
      </c>
      <c r="D71" s="5">
        <v>0</v>
      </c>
      <c r="E71" s="40">
        <f t="shared" si="4"/>
        <v>0</v>
      </c>
    </row>
    <row r="72" spans="1:5">
      <c r="A72" s="109"/>
      <c r="B72" s="37" t="s">
        <v>16</v>
      </c>
      <c r="C72" s="6">
        <v>86</v>
      </c>
      <c r="D72" s="6">
        <v>1</v>
      </c>
      <c r="E72" s="41">
        <f>D72/C72</f>
        <v>1.1627906976744186E-2</v>
      </c>
    </row>
    <row r="73" spans="1:5">
      <c r="A73" s="107" t="s">
        <v>33</v>
      </c>
      <c r="B73" s="5" t="s">
        <v>81</v>
      </c>
      <c r="C73" s="5">
        <v>0</v>
      </c>
      <c r="D73" s="5">
        <v>0</v>
      </c>
      <c r="E73" s="40">
        <v>0</v>
      </c>
    </row>
    <row r="74" spans="1:5">
      <c r="A74" s="108"/>
      <c r="B74" s="5" t="s">
        <v>84</v>
      </c>
      <c r="C74" s="5">
        <v>152</v>
      </c>
      <c r="D74" s="5">
        <v>2</v>
      </c>
      <c r="E74" s="40">
        <f t="shared" si="4"/>
        <v>1.3157894736842105E-2</v>
      </c>
    </row>
    <row r="75" spans="1:5">
      <c r="A75" s="108"/>
      <c r="B75" s="5" t="s">
        <v>89</v>
      </c>
      <c r="C75" s="5">
        <v>71</v>
      </c>
      <c r="D75" s="5">
        <v>2</v>
      </c>
      <c r="E75" s="40">
        <f t="shared" si="4"/>
        <v>2.8169014084507043E-2</v>
      </c>
    </row>
    <row r="76" spans="1:5">
      <c r="A76" s="108"/>
      <c r="B76" s="5" t="s">
        <v>94</v>
      </c>
      <c r="C76" s="5">
        <v>62</v>
      </c>
      <c r="D76" s="5">
        <v>1</v>
      </c>
      <c r="E76" s="40">
        <f t="shared" si="4"/>
        <v>1.6129032258064516E-2</v>
      </c>
    </row>
    <row r="77" spans="1:5">
      <c r="A77" s="108"/>
      <c r="B77" s="5" t="s">
        <v>85</v>
      </c>
      <c r="C77" s="5">
        <v>0</v>
      </c>
      <c r="D77" s="5">
        <v>0</v>
      </c>
      <c r="E77" s="40">
        <v>0</v>
      </c>
    </row>
    <row r="78" spans="1:5">
      <c r="A78" s="108"/>
      <c r="B78" s="5" t="s">
        <v>82</v>
      </c>
      <c r="C78" s="5">
        <v>6</v>
      </c>
      <c r="D78" s="5">
        <v>1</v>
      </c>
      <c r="E78" s="40">
        <f t="shared" si="4"/>
        <v>0.16666666666666666</v>
      </c>
    </row>
    <row r="79" spans="1:5">
      <c r="A79" s="108"/>
      <c r="B79" s="5" t="s">
        <v>87</v>
      </c>
      <c r="C79" s="5">
        <v>22</v>
      </c>
      <c r="D79" s="5">
        <v>0</v>
      </c>
      <c r="E79" s="40">
        <f t="shared" si="4"/>
        <v>0</v>
      </c>
    </row>
    <row r="80" spans="1:5">
      <c r="A80" s="108"/>
      <c r="B80" s="5" t="s">
        <v>86</v>
      </c>
      <c r="C80" s="5">
        <v>2</v>
      </c>
      <c r="D80" s="5">
        <v>0</v>
      </c>
      <c r="E80" s="40">
        <f t="shared" si="4"/>
        <v>0</v>
      </c>
    </row>
    <row r="81" spans="1:5">
      <c r="A81" s="108"/>
      <c r="B81" s="5" t="s">
        <v>92</v>
      </c>
      <c r="C81" s="5">
        <v>18</v>
      </c>
      <c r="D81" s="5">
        <v>0</v>
      </c>
      <c r="E81" s="40">
        <f t="shared" si="4"/>
        <v>0</v>
      </c>
    </row>
    <row r="82" spans="1:5">
      <c r="A82" s="108"/>
      <c r="B82" s="5" t="s">
        <v>93</v>
      </c>
      <c r="C82" s="5">
        <v>38</v>
      </c>
      <c r="D82" s="5">
        <v>0</v>
      </c>
      <c r="E82" s="40">
        <f t="shared" si="4"/>
        <v>0</v>
      </c>
    </row>
    <row r="83" spans="1:5">
      <c r="A83" s="109"/>
      <c r="B83" s="37" t="s">
        <v>27</v>
      </c>
      <c r="C83" s="6">
        <v>371</v>
      </c>
      <c r="D83" s="6">
        <v>6</v>
      </c>
      <c r="E83" s="42">
        <f>D83/C83</f>
        <v>1.6172506738544475E-2</v>
      </c>
    </row>
    <row r="84" spans="1:5">
      <c r="A84" s="120" t="s">
        <v>34</v>
      </c>
      <c r="B84" s="5" t="s">
        <v>91</v>
      </c>
      <c r="C84" s="5">
        <v>270</v>
      </c>
      <c r="D84" s="5">
        <v>23</v>
      </c>
      <c r="E84" s="40">
        <f t="shared" si="4"/>
        <v>8.5185185185185183E-2</v>
      </c>
    </row>
    <row r="85" spans="1:5">
      <c r="A85" s="121"/>
      <c r="B85" s="6" t="s">
        <v>95</v>
      </c>
      <c r="C85" s="37">
        <v>270</v>
      </c>
      <c r="D85" s="37">
        <v>23</v>
      </c>
      <c r="E85" s="41">
        <f t="shared" si="4"/>
        <v>8.5185185185185183E-2</v>
      </c>
    </row>
    <row r="86" spans="1:5" ht="43.5">
      <c r="A86" s="29" t="s">
        <v>70</v>
      </c>
      <c r="B86" s="30" t="s">
        <v>71</v>
      </c>
      <c r="C86" s="10">
        <v>540</v>
      </c>
      <c r="D86" s="10">
        <v>46</v>
      </c>
      <c r="E86" s="41">
        <f t="shared" si="4"/>
        <v>8.5185185185185183E-2</v>
      </c>
    </row>
    <row r="87" spans="1:5" ht="43.5">
      <c r="A87" s="82" t="s">
        <v>122</v>
      </c>
      <c r="B87" s="83" t="s">
        <v>122</v>
      </c>
      <c r="C87" s="5">
        <v>0</v>
      </c>
      <c r="D87" s="5">
        <v>0</v>
      </c>
      <c r="E87" s="41"/>
    </row>
    <row r="88" spans="1:5">
      <c r="A88" s="5"/>
      <c r="B88" s="6" t="s">
        <v>30</v>
      </c>
      <c r="C88" s="31">
        <v>2285</v>
      </c>
      <c r="D88" s="31">
        <v>118</v>
      </c>
      <c r="E88" s="41">
        <f>D88/C88</f>
        <v>5.1641137855579868E-2</v>
      </c>
    </row>
  </sheetData>
  <mergeCells count="21">
    <mergeCell ref="A70:A72"/>
    <mergeCell ref="A73:A83"/>
    <mergeCell ref="A84:A85"/>
    <mergeCell ref="A44:A54"/>
    <mergeCell ref="A55:A56"/>
    <mergeCell ref="A63:B63"/>
    <mergeCell ref="D63:E63"/>
    <mergeCell ref="D64:E64"/>
    <mergeCell ref="A66:A69"/>
    <mergeCell ref="A26:A27"/>
    <mergeCell ref="A34:B34"/>
    <mergeCell ref="D34:E34"/>
    <mergeCell ref="D35:E35"/>
    <mergeCell ref="A37:A40"/>
    <mergeCell ref="A41:A43"/>
    <mergeCell ref="A15:A25"/>
    <mergeCell ref="A5:B5"/>
    <mergeCell ref="D5:F5"/>
    <mergeCell ref="D6:F6"/>
    <mergeCell ref="A8:A11"/>
    <mergeCell ref="A12:A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"/>
  <sheetViews>
    <sheetView workbookViewId="0">
      <selection activeCell="K25" sqref="K25"/>
    </sheetView>
  </sheetViews>
  <sheetFormatPr defaultRowHeight="14.5"/>
  <sheetData>
    <row r="15" ht="15" customHeight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zoomScale="90" zoomScaleNormal="90" workbookViewId="0">
      <selection activeCell="F6" sqref="F6"/>
    </sheetView>
  </sheetViews>
  <sheetFormatPr defaultRowHeight="14.5"/>
  <cols>
    <col min="1" max="1" width="13.54296875" customWidth="1"/>
    <col min="2" max="2" width="35.54296875" customWidth="1"/>
    <col min="3" max="3" width="20.26953125" customWidth="1"/>
    <col min="4" max="4" width="13.7265625" customWidth="1"/>
    <col min="5" max="5" width="13.453125" customWidth="1"/>
    <col min="6" max="6" width="18.1796875" customWidth="1"/>
    <col min="7" max="13" width="9.1796875" style="66"/>
  </cols>
  <sheetData>
    <row r="1" spans="1:13" ht="15.5">
      <c r="A1" s="1" t="s">
        <v>101</v>
      </c>
      <c r="B1" s="3"/>
      <c r="C1" s="3"/>
      <c r="D1" s="3"/>
      <c r="E1" s="3"/>
      <c r="F1" s="3"/>
      <c r="G1" s="61"/>
      <c r="H1" s="61"/>
      <c r="I1" s="61"/>
      <c r="J1" s="61"/>
      <c r="K1" s="61"/>
      <c r="L1" s="61"/>
      <c r="M1" s="61"/>
    </row>
    <row r="2" spans="1:13">
      <c r="A2" s="11" t="s">
        <v>1</v>
      </c>
      <c r="B2" s="2"/>
      <c r="C2" s="2"/>
      <c r="D2" s="2"/>
      <c r="E2" s="2"/>
      <c r="F2" s="2"/>
      <c r="G2" s="62"/>
      <c r="H2" s="62"/>
      <c r="I2" s="63"/>
      <c r="J2" s="63"/>
      <c r="K2" s="63"/>
      <c r="L2" s="63"/>
      <c r="M2" s="63"/>
    </row>
    <row r="3" spans="1:13">
      <c r="A3" s="19"/>
      <c r="B3" s="20"/>
      <c r="C3" s="20"/>
      <c r="D3" s="20"/>
      <c r="E3" s="20"/>
      <c r="F3" s="20"/>
      <c r="G3" s="48"/>
      <c r="H3" s="64"/>
      <c r="I3" s="54"/>
      <c r="J3" s="48"/>
      <c r="K3" s="64"/>
      <c r="L3" s="48"/>
      <c r="M3" s="64"/>
    </row>
    <row r="4" spans="1:13">
      <c r="A4" s="1" t="s">
        <v>59</v>
      </c>
      <c r="B4" s="20"/>
      <c r="C4" s="20"/>
      <c r="D4" s="20"/>
      <c r="E4" s="20"/>
      <c r="F4" s="20"/>
      <c r="G4" s="48"/>
      <c r="H4" s="64"/>
      <c r="I4" s="54"/>
      <c r="J4" s="48"/>
      <c r="K4" s="64"/>
      <c r="L4" s="48"/>
      <c r="M4" s="64"/>
    </row>
    <row r="5" spans="1:13">
      <c r="A5" s="110"/>
      <c r="B5" s="111"/>
      <c r="C5" s="23"/>
      <c r="D5" s="112" t="s">
        <v>4</v>
      </c>
      <c r="E5" s="112"/>
      <c r="F5" s="112"/>
      <c r="G5" s="65"/>
      <c r="J5" s="48"/>
      <c r="K5" s="64"/>
      <c r="L5" s="48"/>
      <c r="M5" s="64"/>
    </row>
    <row r="6" spans="1:13" ht="72.5">
      <c r="A6" s="5"/>
      <c r="B6" s="6" t="s">
        <v>2</v>
      </c>
      <c r="C6" s="7" t="s">
        <v>116</v>
      </c>
      <c r="D6" s="8" t="s">
        <v>118</v>
      </c>
      <c r="E6" s="8" t="s">
        <v>117</v>
      </c>
      <c r="F6" s="7" t="s">
        <v>114</v>
      </c>
      <c r="G6" s="49"/>
      <c r="I6" s="67" t="s">
        <v>66</v>
      </c>
      <c r="J6" s="67" t="s">
        <v>67</v>
      </c>
      <c r="K6" s="67" t="s">
        <v>68</v>
      </c>
      <c r="L6" s="67" t="s">
        <v>69</v>
      </c>
      <c r="M6" s="64"/>
    </row>
    <row r="7" spans="1:13">
      <c r="A7" s="122" t="s">
        <v>31</v>
      </c>
      <c r="B7" s="36" t="s">
        <v>79</v>
      </c>
      <c r="C7" s="5">
        <v>9873</v>
      </c>
      <c r="D7" s="5">
        <v>108</v>
      </c>
      <c r="E7" s="12">
        <f>D7/C7</f>
        <v>1.0938924339106655E-2</v>
      </c>
      <c r="F7" s="59" t="str">
        <f>ROUND(I7*100,2)&amp;-ROUND(J7*100,2)</f>
        <v>0,91-1,32</v>
      </c>
      <c r="G7" s="46">
        <f t="shared" ref="G7:G27" si="0">$E$28</f>
        <v>1.0298349235196123E-2</v>
      </c>
      <c r="H7" s="17">
        <v>0.03</v>
      </c>
      <c r="I7" s="68">
        <v>9.0689999469932715E-3</v>
      </c>
      <c r="J7" s="68">
        <v>1.3189274063602673E-2</v>
      </c>
      <c r="K7" s="17">
        <f t="shared" ref="K7:K28" si="1">E7-I7</f>
        <v>1.8699243921133837E-3</v>
      </c>
      <c r="L7" s="17">
        <f t="shared" ref="L7:L28" si="2">J7-E7</f>
        <v>2.2503497244960174E-3</v>
      </c>
      <c r="M7" s="64"/>
    </row>
    <row r="8" spans="1:13">
      <c r="A8" s="123"/>
      <c r="B8" s="36" t="s">
        <v>80</v>
      </c>
      <c r="C8" s="5">
        <v>8335</v>
      </c>
      <c r="D8" s="5">
        <v>120</v>
      </c>
      <c r="E8" s="12">
        <f>D8/C8</f>
        <v>1.4397120575884824E-2</v>
      </c>
      <c r="F8" s="59" t="str">
        <f t="shared" ref="F8:F28" si="3">ROUND(I8*100,2)&amp;-ROUND(J8*100,2)</f>
        <v>1,21-1,72</v>
      </c>
      <c r="G8" s="46">
        <f t="shared" si="0"/>
        <v>1.0298349235196123E-2</v>
      </c>
      <c r="H8" s="17">
        <v>0.03</v>
      </c>
      <c r="I8" s="68">
        <v>1.2054334887507056E-2</v>
      </c>
      <c r="J8" s="68">
        <v>1.7187310353365667E-2</v>
      </c>
      <c r="K8" s="17">
        <f t="shared" si="1"/>
        <v>2.342785688377768E-3</v>
      </c>
      <c r="L8" s="17">
        <f t="shared" si="2"/>
        <v>2.7901897774808438E-3</v>
      </c>
      <c r="M8" s="64"/>
    </row>
    <row r="9" spans="1:13">
      <c r="A9" s="123"/>
      <c r="B9" s="36" t="s">
        <v>90</v>
      </c>
      <c r="C9" s="5">
        <v>5828</v>
      </c>
      <c r="D9" s="5">
        <v>72</v>
      </c>
      <c r="E9" s="12">
        <f t="shared" ref="E9:E27" si="4">D9/C9</f>
        <v>1.2354152367879203E-2</v>
      </c>
      <c r="F9" s="59" t="str">
        <f t="shared" si="3"/>
        <v>0,98-1,55</v>
      </c>
      <c r="G9" s="46">
        <f t="shared" si="0"/>
        <v>1.0298349235196123E-2</v>
      </c>
      <c r="H9" s="17">
        <v>0.03</v>
      </c>
      <c r="I9" s="68">
        <v>9.8222367896126806E-3</v>
      </c>
      <c r="J9" s="68">
        <v>1.5528494131635916E-2</v>
      </c>
      <c r="K9" s="17">
        <f t="shared" si="1"/>
        <v>2.5319155782665224E-3</v>
      </c>
      <c r="L9" s="17">
        <f t="shared" si="2"/>
        <v>3.1743417637567131E-3</v>
      </c>
      <c r="M9" s="64"/>
    </row>
    <row r="10" spans="1:13">
      <c r="A10" s="124"/>
      <c r="B10" s="6" t="s">
        <v>11</v>
      </c>
      <c r="C10" s="31">
        <v>24036</v>
      </c>
      <c r="D10" s="31">
        <v>300</v>
      </c>
      <c r="E10" s="16">
        <f>SUM(D10/C10)</f>
        <v>1.2481278082875686E-2</v>
      </c>
      <c r="F10" s="60" t="str">
        <f t="shared" si="3"/>
        <v>1,12-1,4</v>
      </c>
      <c r="G10" s="46">
        <f t="shared" si="0"/>
        <v>1.0298349235196123E-2</v>
      </c>
      <c r="H10" s="17">
        <v>0.03</v>
      </c>
      <c r="I10" s="68">
        <v>1.1153613640509827E-2</v>
      </c>
      <c r="J10" s="68">
        <v>1.3964748501298503E-2</v>
      </c>
      <c r="K10" s="17">
        <f t="shared" si="1"/>
        <v>1.3276644423658585E-3</v>
      </c>
      <c r="L10" s="17">
        <f t="shared" si="2"/>
        <v>1.4834704184228178E-3</v>
      </c>
      <c r="M10" s="64"/>
    </row>
    <row r="11" spans="1:13">
      <c r="A11" s="107" t="s">
        <v>32</v>
      </c>
      <c r="B11" s="36" t="s">
        <v>83</v>
      </c>
      <c r="C11" s="5">
        <v>1034</v>
      </c>
      <c r="D11" s="5">
        <v>2</v>
      </c>
      <c r="E11" s="12">
        <f t="shared" si="4"/>
        <v>1.9342359767891683E-3</v>
      </c>
      <c r="F11" s="59" t="str">
        <f t="shared" si="3"/>
        <v>0,05-0,7</v>
      </c>
      <c r="G11" s="46">
        <f t="shared" si="0"/>
        <v>1.0298349235196123E-2</v>
      </c>
      <c r="H11" s="17">
        <v>0.03</v>
      </c>
      <c r="I11" s="68">
        <v>5.3059885667839453E-4</v>
      </c>
      <c r="J11" s="68">
        <v>7.0249321479490465E-3</v>
      </c>
      <c r="K11" s="17">
        <f t="shared" si="1"/>
        <v>1.4036371201107739E-3</v>
      </c>
      <c r="L11" s="17">
        <f t="shared" si="2"/>
        <v>5.0906961711598784E-3</v>
      </c>
      <c r="M11" s="64"/>
    </row>
    <row r="12" spans="1:13">
      <c r="A12" s="108"/>
      <c r="B12" s="36" t="s">
        <v>88</v>
      </c>
      <c r="C12" s="5">
        <v>1985</v>
      </c>
      <c r="D12" s="5">
        <v>11</v>
      </c>
      <c r="E12" s="12">
        <f t="shared" si="4"/>
        <v>5.5415617128463475E-3</v>
      </c>
      <c r="F12" s="59" t="str">
        <f t="shared" si="3"/>
        <v>0,31-0,99</v>
      </c>
      <c r="G12" s="46">
        <f t="shared" si="0"/>
        <v>1.0298349235196123E-2</v>
      </c>
      <c r="H12" s="17">
        <v>0.03</v>
      </c>
      <c r="I12" s="68">
        <v>3.0971494546548919E-3</v>
      </c>
      <c r="J12" s="68">
        <v>9.8960649065642364E-3</v>
      </c>
      <c r="K12" s="17">
        <f t="shared" si="1"/>
        <v>2.4444122581914556E-3</v>
      </c>
      <c r="L12" s="17">
        <f t="shared" si="2"/>
        <v>4.354503193717889E-3</v>
      </c>
      <c r="M12" s="64"/>
    </row>
    <row r="13" spans="1:13">
      <c r="A13" s="109"/>
      <c r="B13" s="37" t="s">
        <v>16</v>
      </c>
      <c r="C13" s="6">
        <v>3019</v>
      </c>
      <c r="D13" s="6">
        <v>13</v>
      </c>
      <c r="E13" s="16">
        <f>SUM(D13/C13)</f>
        <v>4.3060616098045713E-3</v>
      </c>
      <c r="F13" s="60" t="str">
        <f t="shared" si="3"/>
        <v>0,25-0,74</v>
      </c>
      <c r="G13" s="46">
        <f t="shared" si="0"/>
        <v>1.0298349235196123E-2</v>
      </c>
      <c r="H13" s="17">
        <v>0.03</v>
      </c>
      <c r="I13" s="68">
        <v>2.5182627717340706E-3</v>
      </c>
      <c r="J13" s="68">
        <v>7.3537215062073839E-3</v>
      </c>
      <c r="K13" s="17">
        <f t="shared" si="1"/>
        <v>1.7877988380705007E-3</v>
      </c>
      <c r="L13" s="17">
        <f t="shared" si="2"/>
        <v>3.0476598964028125E-3</v>
      </c>
      <c r="M13" s="64"/>
    </row>
    <row r="14" spans="1:13">
      <c r="A14" s="107" t="s">
        <v>33</v>
      </c>
      <c r="B14" s="36" t="s">
        <v>81</v>
      </c>
      <c r="C14" s="5">
        <v>116</v>
      </c>
      <c r="D14" s="5">
        <v>1</v>
      </c>
      <c r="E14" s="12">
        <f t="shared" si="4"/>
        <v>8.6206896551724137E-3</v>
      </c>
      <c r="F14" s="59" t="str">
        <f t="shared" si="3"/>
        <v>0,15-4,72</v>
      </c>
      <c r="G14" s="46">
        <f t="shared" si="0"/>
        <v>1.0298349235196123E-2</v>
      </c>
      <c r="H14" s="17">
        <v>0.03</v>
      </c>
      <c r="I14" s="68">
        <v>1.5233921159809611E-3</v>
      </c>
      <c r="J14" s="68">
        <v>4.7219705813454804E-2</v>
      </c>
      <c r="K14" s="17">
        <f t="shared" si="1"/>
        <v>7.0972975391914526E-3</v>
      </c>
      <c r="L14" s="17">
        <f t="shared" si="2"/>
        <v>3.8599016158282387E-2</v>
      </c>
      <c r="M14" s="64"/>
    </row>
    <row r="15" spans="1:13">
      <c r="A15" s="108"/>
      <c r="B15" s="36" t="s">
        <v>84</v>
      </c>
      <c r="C15" s="5">
        <v>719</v>
      </c>
      <c r="D15" s="5">
        <v>2</v>
      </c>
      <c r="E15" s="12">
        <f t="shared" si="4"/>
        <v>2.7816411682892906E-3</v>
      </c>
      <c r="F15" s="59" t="str">
        <f t="shared" si="3"/>
        <v>0,08-1,01</v>
      </c>
      <c r="G15" s="46">
        <f t="shared" si="0"/>
        <v>1.0298349235196123E-2</v>
      </c>
      <c r="H15" s="17">
        <v>0.03</v>
      </c>
      <c r="I15" s="68">
        <v>7.6315984146913983E-4</v>
      </c>
      <c r="J15" s="68">
        <v>1.0084922093712166E-2</v>
      </c>
      <c r="K15" s="17">
        <f t="shared" si="1"/>
        <v>2.0184813268201507E-3</v>
      </c>
      <c r="L15" s="17">
        <f t="shared" si="2"/>
        <v>7.303280925422876E-3</v>
      </c>
      <c r="M15" s="64"/>
    </row>
    <row r="16" spans="1:13">
      <c r="A16" s="108"/>
      <c r="B16" s="36" t="s">
        <v>89</v>
      </c>
      <c r="C16" s="5">
        <v>594</v>
      </c>
      <c r="D16" s="5">
        <v>5</v>
      </c>
      <c r="E16" s="12">
        <f t="shared" si="4"/>
        <v>8.4175084175084174E-3</v>
      </c>
      <c r="F16" s="59" t="str">
        <f t="shared" si="3"/>
        <v>0,36-1,96</v>
      </c>
      <c r="G16" s="46">
        <f t="shared" si="0"/>
        <v>1.0298349235196123E-2</v>
      </c>
      <c r="H16" s="17">
        <v>0.03</v>
      </c>
      <c r="I16" s="68">
        <v>3.6006681288898164E-3</v>
      </c>
      <c r="J16" s="68">
        <v>1.9551696698590408E-2</v>
      </c>
      <c r="K16" s="17">
        <f t="shared" si="1"/>
        <v>4.8168402886186006E-3</v>
      </c>
      <c r="L16" s="17">
        <f t="shared" si="2"/>
        <v>1.1134188281081991E-2</v>
      </c>
      <c r="M16" s="64"/>
    </row>
    <row r="17" spans="1:13">
      <c r="A17" s="108"/>
      <c r="B17" s="36" t="s">
        <v>94</v>
      </c>
      <c r="C17" s="5">
        <v>650</v>
      </c>
      <c r="D17" s="5">
        <v>2</v>
      </c>
      <c r="E17" s="12">
        <f t="shared" si="4"/>
        <v>3.0769230769230769E-3</v>
      </c>
      <c r="F17" s="59" t="str">
        <f t="shared" si="3"/>
        <v>0,08-1,11</v>
      </c>
      <c r="G17" s="46">
        <f t="shared" si="0"/>
        <v>1.0298349235196123E-2</v>
      </c>
      <c r="H17" s="17">
        <v>0.03</v>
      </c>
      <c r="I17" s="68">
        <v>8.4421118604030869E-4</v>
      </c>
      <c r="J17" s="68">
        <v>1.1148670702263974E-2</v>
      </c>
      <c r="K17" s="17">
        <f t="shared" si="1"/>
        <v>2.2327118908827682E-3</v>
      </c>
      <c r="L17" s="17">
        <f t="shared" si="2"/>
        <v>8.0717476253408978E-3</v>
      </c>
      <c r="M17" s="64"/>
    </row>
    <row r="18" spans="1:13">
      <c r="A18" s="108"/>
      <c r="B18" s="36" t="s">
        <v>85</v>
      </c>
      <c r="C18" s="5">
        <v>2</v>
      </c>
      <c r="D18" s="5">
        <v>0</v>
      </c>
      <c r="E18" s="71" t="s">
        <v>120</v>
      </c>
      <c r="F18" s="71" t="s">
        <v>120</v>
      </c>
      <c r="G18" s="46">
        <f t="shared" si="0"/>
        <v>1.0298349235196123E-2</v>
      </c>
      <c r="H18" s="17">
        <v>0.03</v>
      </c>
      <c r="I18" s="68">
        <v>1.7119058564123158E-11</v>
      </c>
      <c r="J18" s="68">
        <v>0.65761885702916056</v>
      </c>
      <c r="K18" s="17" t="e">
        <f t="shared" si="1"/>
        <v>#VALUE!</v>
      </c>
      <c r="L18" s="17" t="e">
        <f t="shared" si="2"/>
        <v>#VALUE!</v>
      </c>
      <c r="M18" s="64"/>
    </row>
    <row r="19" spans="1:13">
      <c r="A19" s="108"/>
      <c r="B19" s="36" t="s">
        <v>82</v>
      </c>
      <c r="C19" s="5">
        <v>1085</v>
      </c>
      <c r="D19" s="5">
        <v>0</v>
      </c>
      <c r="E19" s="71" t="s">
        <v>120</v>
      </c>
      <c r="F19" s="71" t="s">
        <v>120</v>
      </c>
      <c r="G19" s="46">
        <f t="shared" si="0"/>
        <v>1.0298349235196123E-2</v>
      </c>
      <c r="H19" s="17">
        <v>0.03</v>
      </c>
      <c r="I19" s="68">
        <v>9.1840744029693654E-14</v>
      </c>
      <c r="J19" s="68">
        <v>3.5280097261942132E-3</v>
      </c>
      <c r="K19" s="17" t="e">
        <f t="shared" si="1"/>
        <v>#VALUE!</v>
      </c>
      <c r="L19" s="17" t="e">
        <f t="shared" si="2"/>
        <v>#VALUE!</v>
      </c>
      <c r="M19" s="64"/>
    </row>
    <row r="20" spans="1:13">
      <c r="A20" s="108"/>
      <c r="B20" s="36" t="s">
        <v>87</v>
      </c>
      <c r="C20" s="5">
        <v>555</v>
      </c>
      <c r="D20" s="5">
        <v>3</v>
      </c>
      <c r="E20" s="12">
        <f t="shared" si="4"/>
        <v>5.4054054054054057E-3</v>
      </c>
      <c r="F20" s="59" t="str">
        <f t="shared" si="3"/>
        <v>0,18-1,58</v>
      </c>
      <c r="G20" s="46">
        <f t="shared" si="0"/>
        <v>1.0298349235196123E-2</v>
      </c>
      <c r="H20" s="17">
        <v>0.03</v>
      </c>
      <c r="I20" s="68">
        <v>1.8399967009842325E-3</v>
      </c>
      <c r="J20" s="68">
        <v>1.5770442398899579E-2</v>
      </c>
      <c r="K20" s="17">
        <f t="shared" si="1"/>
        <v>3.5654087044211732E-3</v>
      </c>
      <c r="L20" s="17">
        <f t="shared" si="2"/>
        <v>1.0365036993494173E-2</v>
      </c>
      <c r="M20" s="64"/>
    </row>
    <row r="21" spans="1:13">
      <c r="A21" s="108"/>
      <c r="B21" s="36" t="s">
        <v>86</v>
      </c>
      <c r="C21" s="5">
        <v>1035</v>
      </c>
      <c r="D21" s="5">
        <v>12</v>
      </c>
      <c r="E21" s="12">
        <f t="shared" si="4"/>
        <v>1.1594202898550725E-2</v>
      </c>
      <c r="F21" s="59" t="str">
        <f t="shared" si="3"/>
        <v>0,66-2,02</v>
      </c>
      <c r="G21" s="46">
        <f t="shared" si="0"/>
        <v>1.0298349235196123E-2</v>
      </c>
      <c r="H21" s="17">
        <v>0.03</v>
      </c>
      <c r="I21" s="68">
        <v>6.6446546957038867E-3</v>
      </c>
      <c r="J21" s="68">
        <v>2.0155819413400659E-2</v>
      </c>
      <c r="K21" s="17">
        <f t="shared" si="1"/>
        <v>4.9495482028468381E-3</v>
      </c>
      <c r="L21" s="17">
        <f t="shared" si="2"/>
        <v>8.5616165148499346E-3</v>
      </c>
      <c r="M21" s="64"/>
    </row>
    <row r="22" spans="1:13">
      <c r="A22" s="108"/>
      <c r="B22" s="36" t="s">
        <v>92</v>
      </c>
      <c r="C22" s="5">
        <v>359</v>
      </c>
      <c r="D22" s="5">
        <v>1</v>
      </c>
      <c r="E22" s="12">
        <f t="shared" si="4"/>
        <v>2.7855153203342618E-3</v>
      </c>
      <c r="F22" s="59" t="str">
        <f t="shared" si="3"/>
        <v>0,05-1,56</v>
      </c>
      <c r="G22" s="46">
        <f t="shared" si="0"/>
        <v>1.0298349235196123E-2</v>
      </c>
      <c r="H22" s="17">
        <v>0.03</v>
      </c>
      <c r="I22" s="68">
        <v>4.9188259865518317E-4</v>
      </c>
      <c r="J22" s="68">
        <v>1.5607279477348272E-2</v>
      </c>
      <c r="K22" s="17">
        <f t="shared" si="1"/>
        <v>2.2936327216790788E-3</v>
      </c>
      <c r="L22" s="17">
        <f t="shared" si="2"/>
        <v>1.2821764157014011E-2</v>
      </c>
      <c r="M22" s="64"/>
    </row>
    <row r="23" spans="1:13">
      <c r="A23" s="108"/>
      <c r="B23" s="36" t="s">
        <v>93</v>
      </c>
      <c r="C23" s="5">
        <v>835</v>
      </c>
      <c r="D23" s="5">
        <v>1</v>
      </c>
      <c r="E23" s="12">
        <f t="shared" si="4"/>
        <v>1.1976047904191617E-3</v>
      </c>
      <c r="F23" s="59" t="str">
        <f t="shared" si="3"/>
        <v>0,02-0,68</v>
      </c>
      <c r="G23" s="46">
        <f t="shared" si="0"/>
        <v>1.0298349235196123E-2</v>
      </c>
      <c r="H23" s="17">
        <v>0.03</v>
      </c>
      <c r="I23" s="68">
        <v>2.1143854541276567E-4</v>
      </c>
      <c r="J23" s="68">
        <v>6.7522650833710248E-3</v>
      </c>
      <c r="K23" s="17">
        <f t="shared" si="1"/>
        <v>9.8616624500639594E-4</v>
      </c>
      <c r="L23" s="17">
        <f t="shared" si="2"/>
        <v>5.5546602929518636E-3</v>
      </c>
      <c r="M23" s="64"/>
    </row>
    <row r="24" spans="1:13">
      <c r="A24" s="109"/>
      <c r="B24" s="37" t="s">
        <v>27</v>
      </c>
      <c r="C24" s="6">
        <v>5950</v>
      </c>
      <c r="D24" s="6">
        <v>27</v>
      </c>
      <c r="E24" s="16">
        <f>D24/C24</f>
        <v>4.5378151260504198E-3</v>
      </c>
      <c r="F24" s="60" t="str">
        <f t="shared" si="3"/>
        <v>0,31-0,66</v>
      </c>
      <c r="G24" s="46">
        <f t="shared" si="0"/>
        <v>1.0298349235196123E-2</v>
      </c>
      <c r="H24" s="17">
        <v>0.03</v>
      </c>
      <c r="I24" s="68">
        <v>3.1206178036732438E-3</v>
      </c>
      <c r="J24" s="68">
        <v>6.5943609631937206E-3</v>
      </c>
      <c r="K24" s="17">
        <f t="shared" si="1"/>
        <v>1.417197322377176E-3</v>
      </c>
      <c r="L24" s="17">
        <f t="shared" si="2"/>
        <v>2.0565458371433008E-3</v>
      </c>
      <c r="M24" s="64"/>
    </row>
    <row r="25" spans="1:13">
      <c r="A25" s="120" t="s">
        <v>34</v>
      </c>
      <c r="B25" s="36" t="s">
        <v>91</v>
      </c>
      <c r="C25" s="5">
        <v>10</v>
      </c>
      <c r="D25" s="5">
        <v>0</v>
      </c>
      <c r="E25" s="71" t="s">
        <v>120</v>
      </c>
      <c r="F25" s="71" t="s">
        <v>120</v>
      </c>
      <c r="G25" s="46">
        <f t="shared" si="0"/>
        <v>1.0298349235196123E-2</v>
      </c>
      <c r="H25" s="17">
        <v>0.03</v>
      </c>
      <c r="I25" s="68">
        <v>7.2246807514687289E-12</v>
      </c>
      <c r="J25" s="68">
        <v>0.27753198462317397</v>
      </c>
      <c r="K25" s="17" t="e">
        <f t="shared" si="1"/>
        <v>#VALUE!</v>
      </c>
      <c r="L25" s="17" t="e">
        <f t="shared" si="2"/>
        <v>#VALUE!</v>
      </c>
    </row>
    <row r="26" spans="1:13">
      <c r="A26" s="121"/>
      <c r="B26" s="38" t="s">
        <v>95</v>
      </c>
      <c r="C26" s="37">
        <v>10</v>
      </c>
      <c r="D26" s="37">
        <v>0</v>
      </c>
      <c r="E26" s="71" t="s">
        <v>120</v>
      </c>
      <c r="F26" s="71" t="s">
        <v>120</v>
      </c>
      <c r="G26" s="46">
        <f t="shared" si="0"/>
        <v>1.0298349235196123E-2</v>
      </c>
      <c r="H26" s="17">
        <v>0.03</v>
      </c>
      <c r="I26" s="68">
        <v>7.2246807514687289E-12</v>
      </c>
      <c r="J26" s="68">
        <v>0.27753198462317397</v>
      </c>
      <c r="K26" s="17" t="e">
        <f t="shared" si="1"/>
        <v>#VALUE!</v>
      </c>
      <c r="L26" s="17" t="e">
        <f t="shared" si="2"/>
        <v>#VALUE!</v>
      </c>
    </row>
    <row r="27" spans="1:13" ht="43.5">
      <c r="A27" s="29" t="s">
        <v>70</v>
      </c>
      <c r="B27" s="30" t="s">
        <v>71</v>
      </c>
      <c r="C27" s="10">
        <v>8979</v>
      </c>
      <c r="D27" s="10">
        <v>40</v>
      </c>
      <c r="E27" s="16">
        <f t="shared" si="4"/>
        <v>4.4548390689386347E-3</v>
      </c>
      <c r="F27" s="60" t="str">
        <f t="shared" si="3"/>
        <v>0,33-0,61</v>
      </c>
      <c r="G27" s="46">
        <f t="shared" si="0"/>
        <v>1.0298349235196123E-2</v>
      </c>
      <c r="H27" s="17">
        <v>0.03</v>
      </c>
      <c r="I27" s="68">
        <v>3.2733781947417951E-3</v>
      </c>
      <c r="J27" s="68">
        <v>6.0601321128957953E-3</v>
      </c>
      <c r="K27" s="17">
        <f t="shared" si="1"/>
        <v>1.1814608741968395E-3</v>
      </c>
      <c r="L27" s="17">
        <f t="shared" si="2"/>
        <v>1.6052930439571607E-3</v>
      </c>
    </row>
    <row r="28" spans="1:13">
      <c r="A28" s="5"/>
      <c r="B28" s="6" t="s">
        <v>30</v>
      </c>
      <c r="C28" s="31">
        <v>33015</v>
      </c>
      <c r="D28" s="31">
        <v>340</v>
      </c>
      <c r="E28" s="16">
        <f>D28/C28</f>
        <v>1.0298349235196123E-2</v>
      </c>
      <c r="F28" s="60" t="str">
        <f t="shared" si="3"/>
        <v>0,93-1,14</v>
      </c>
      <c r="G28" s="69"/>
      <c r="H28" s="17">
        <v>0.03</v>
      </c>
      <c r="I28" s="68">
        <v>9.2648965002908763E-3</v>
      </c>
      <c r="J28" s="68">
        <v>1.1445746675313062E-2</v>
      </c>
      <c r="K28" s="17">
        <f t="shared" si="1"/>
        <v>1.0334527349052467E-3</v>
      </c>
      <c r="L28" s="17">
        <f t="shared" si="2"/>
        <v>1.1473974401169391E-3</v>
      </c>
    </row>
    <row r="31" spans="1:13">
      <c r="A31" s="1" t="s">
        <v>58</v>
      </c>
    </row>
    <row r="32" spans="1:13">
      <c r="A32" s="110"/>
      <c r="B32" s="111"/>
      <c r="C32" s="23" t="s">
        <v>3</v>
      </c>
      <c r="D32" s="113" t="s">
        <v>4</v>
      </c>
      <c r="E32" s="115"/>
    </row>
    <row r="33" spans="1:5" ht="29">
      <c r="A33" s="5"/>
      <c r="B33" s="25" t="s">
        <v>2</v>
      </c>
      <c r="C33" s="7" t="s">
        <v>57</v>
      </c>
      <c r="D33" s="24" t="s">
        <v>53</v>
      </c>
      <c r="E33" s="24" t="s">
        <v>115</v>
      </c>
    </row>
    <row r="34" spans="1:5">
      <c r="A34" s="122" t="s">
        <v>31</v>
      </c>
      <c r="B34" s="36" t="s">
        <v>79</v>
      </c>
      <c r="C34" s="5">
        <v>8992</v>
      </c>
      <c r="D34" s="5">
        <v>76</v>
      </c>
      <c r="E34" s="12">
        <f>D34/C34</f>
        <v>8.451957295373666E-3</v>
      </c>
    </row>
    <row r="35" spans="1:5">
      <c r="A35" s="123"/>
      <c r="B35" s="36" t="s">
        <v>80</v>
      </c>
      <c r="C35" s="5">
        <v>7759</v>
      </c>
      <c r="D35" s="5">
        <v>75</v>
      </c>
      <c r="E35" s="12">
        <f t="shared" ref="E35:E54" si="5">D35/C35</f>
        <v>9.6661940971774721E-3</v>
      </c>
    </row>
    <row r="36" spans="1:5">
      <c r="A36" s="123"/>
      <c r="B36" s="36" t="s">
        <v>90</v>
      </c>
      <c r="C36" s="5">
        <v>5529</v>
      </c>
      <c r="D36" s="5">
        <v>48</v>
      </c>
      <c r="E36" s="12">
        <f t="shared" si="5"/>
        <v>8.6814975583288118E-3</v>
      </c>
    </row>
    <row r="37" spans="1:5">
      <c r="A37" s="124"/>
      <c r="B37" s="6" t="s">
        <v>11</v>
      </c>
      <c r="C37" s="31">
        <v>22280</v>
      </c>
      <c r="D37" s="6">
        <v>199</v>
      </c>
      <c r="E37" s="16">
        <f>D37/C37</f>
        <v>8.9317773788150801E-3</v>
      </c>
    </row>
    <row r="38" spans="1:5">
      <c r="A38" s="107" t="s">
        <v>32</v>
      </c>
      <c r="B38" s="36" t="s">
        <v>83</v>
      </c>
      <c r="C38" s="5">
        <v>884</v>
      </c>
      <c r="D38" s="5">
        <v>0</v>
      </c>
      <c r="E38" s="76" t="s">
        <v>120</v>
      </c>
    </row>
    <row r="39" spans="1:5">
      <c r="A39" s="108"/>
      <c r="B39" s="36" t="s">
        <v>88</v>
      </c>
      <c r="C39" s="5">
        <v>1917</v>
      </c>
      <c r="D39" s="5">
        <v>9</v>
      </c>
      <c r="E39" s="12">
        <f t="shared" si="5"/>
        <v>4.6948356807511738E-3</v>
      </c>
    </row>
    <row r="40" spans="1:5">
      <c r="A40" s="109"/>
      <c r="B40" s="37" t="s">
        <v>16</v>
      </c>
      <c r="C40" s="6">
        <v>2801</v>
      </c>
      <c r="D40" s="6">
        <v>9</v>
      </c>
      <c r="E40" s="16">
        <f>D40/C40</f>
        <v>3.2131381649410924E-3</v>
      </c>
    </row>
    <row r="41" spans="1:5">
      <c r="A41" s="107" t="s">
        <v>33</v>
      </c>
      <c r="B41" s="36" t="s">
        <v>81</v>
      </c>
      <c r="C41" s="5">
        <v>111</v>
      </c>
      <c r="D41" s="5">
        <v>0</v>
      </c>
      <c r="E41" s="76" t="s">
        <v>120</v>
      </c>
    </row>
    <row r="42" spans="1:5">
      <c r="A42" s="108"/>
      <c r="B42" s="36" t="s">
        <v>84</v>
      </c>
      <c r="C42" s="5">
        <v>712</v>
      </c>
      <c r="D42" s="5">
        <v>2</v>
      </c>
      <c r="E42" s="12">
        <f t="shared" si="5"/>
        <v>2.8089887640449437E-3</v>
      </c>
    </row>
    <row r="43" spans="1:5">
      <c r="A43" s="108"/>
      <c r="B43" s="36" t="s">
        <v>89</v>
      </c>
      <c r="C43" s="5">
        <v>579</v>
      </c>
      <c r="D43" s="5">
        <v>3</v>
      </c>
      <c r="E43" s="12">
        <f t="shared" si="5"/>
        <v>5.1813471502590676E-3</v>
      </c>
    </row>
    <row r="44" spans="1:5">
      <c r="A44" s="108"/>
      <c r="B44" s="36" t="s">
        <v>94</v>
      </c>
      <c r="C44" s="5">
        <v>600</v>
      </c>
      <c r="D44" s="5">
        <v>1</v>
      </c>
      <c r="E44" s="12">
        <f t="shared" si="5"/>
        <v>1.6666666666666668E-3</v>
      </c>
    </row>
    <row r="45" spans="1:5">
      <c r="A45" s="108"/>
      <c r="B45" s="36" t="s">
        <v>85</v>
      </c>
      <c r="C45" s="5">
        <v>2</v>
      </c>
      <c r="D45" s="5">
        <v>0</v>
      </c>
      <c r="E45" s="76" t="s">
        <v>120</v>
      </c>
    </row>
    <row r="46" spans="1:5">
      <c r="A46" s="108"/>
      <c r="B46" s="36" t="s">
        <v>82</v>
      </c>
      <c r="C46" s="5">
        <v>1029</v>
      </c>
      <c r="D46" s="5">
        <v>0</v>
      </c>
      <c r="E46" s="76" t="s">
        <v>120</v>
      </c>
    </row>
    <row r="47" spans="1:5">
      <c r="A47" s="108"/>
      <c r="B47" s="36" t="s">
        <v>87</v>
      </c>
      <c r="C47" s="5">
        <v>542</v>
      </c>
      <c r="D47" s="5">
        <v>3</v>
      </c>
      <c r="E47" s="12">
        <f t="shared" si="5"/>
        <v>5.5350553505535052E-3</v>
      </c>
    </row>
    <row r="48" spans="1:5">
      <c r="A48" s="108"/>
      <c r="B48" s="36" t="s">
        <v>86</v>
      </c>
      <c r="C48" s="5">
        <v>1004</v>
      </c>
      <c r="D48" s="5">
        <v>9</v>
      </c>
      <c r="E48" s="12">
        <f t="shared" si="5"/>
        <v>8.9641434262948214E-3</v>
      </c>
    </row>
    <row r="49" spans="1:5">
      <c r="A49" s="108"/>
      <c r="B49" s="36" t="s">
        <v>92</v>
      </c>
      <c r="C49" s="5">
        <v>342</v>
      </c>
      <c r="D49" s="5">
        <v>1</v>
      </c>
      <c r="E49" s="12">
        <f t="shared" si="5"/>
        <v>2.9239766081871343E-3</v>
      </c>
    </row>
    <row r="50" spans="1:5">
      <c r="A50" s="108"/>
      <c r="B50" s="36" t="s">
        <v>93</v>
      </c>
      <c r="C50" s="5">
        <v>806</v>
      </c>
      <c r="D50" s="5">
        <v>1</v>
      </c>
      <c r="E50" s="12">
        <f t="shared" si="5"/>
        <v>1.2406947890818859E-3</v>
      </c>
    </row>
    <row r="51" spans="1:5">
      <c r="A51" s="109"/>
      <c r="B51" s="37" t="s">
        <v>27</v>
      </c>
      <c r="C51" s="6">
        <v>5727</v>
      </c>
      <c r="D51" s="6">
        <v>20</v>
      </c>
      <c r="E51" s="16">
        <f>D51/C51</f>
        <v>3.4922297887200978E-3</v>
      </c>
    </row>
    <row r="52" spans="1:5">
      <c r="A52" s="120" t="s">
        <v>34</v>
      </c>
      <c r="B52" s="36" t="s">
        <v>91</v>
      </c>
      <c r="C52" s="5">
        <v>9</v>
      </c>
      <c r="D52" s="5">
        <v>0</v>
      </c>
      <c r="E52" s="76" t="s">
        <v>120</v>
      </c>
    </row>
    <row r="53" spans="1:5">
      <c r="A53" s="121"/>
      <c r="B53" s="38" t="s">
        <v>95</v>
      </c>
      <c r="C53" s="37">
        <v>9</v>
      </c>
      <c r="D53" s="37">
        <v>0</v>
      </c>
      <c r="E53" s="76" t="s">
        <v>120</v>
      </c>
    </row>
    <row r="54" spans="1:5" ht="43.5">
      <c r="A54" s="29" t="s">
        <v>70</v>
      </c>
      <c r="B54" s="30" t="s">
        <v>71</v>
      </c>
      <c r="C54" s="10">
        <v>8537</v>
      </c>
      <c r="D54" s="10">
        <v>29</v>
      </c>
      <c r="E54" s="12">
        <f t="shared" si="5"/>
        <v>3.3969778610753194E-3</v>
      </c>
    </row>
    <row r="55" spans="1:5">
      <c r="A55" s="5"/>
      <c r="B55" s="6" t="s">
        <v>30</v>
      </c>
      <c r="C55" s="31">
        <v>30817</v>
      </c>
      <c r="D55" s="31">
        <v>228</v>
      </c>
      <c r="E55" s="16">
        <f>D55/C55</f>
        <v>7.398513807314145E-3</v>
      </c>
    </row>
    <row r="58" spans="1:5">
      <c r="A58" s="1" t="s">
        <v>56</v>
      </c>
    </row>
    <row r="59" spans="1:5">
      <c r="A59" s="110"/>
      <c r="B59" s="111"/>
      <c r="C59" s="23" t="s">
        <v>3</v>
      </c>
      <c r="D59" s="113" t="s">
        <v>4</v>
      </c>
      <c r="E59" s="115"/>
    </row>
    <row r="60" spans="1:5" ht="29">
      <c r="A60" s="5"/>
      <c r="B60" s="6" t="s">
        <v>2</v>
      </c>
      <c r="C60" s="7" t="s">
        <v>60</v>
      </c>
      <c r="D60" s="7" t="s">
        <v>53</v>
      </c>
      <c r="E60" s="7" t="s">
        <v>115</v>
      </c>
    </row>
    <row r="61" spans="1:5">
      <c r="A61" s="122" t="s">
        <v>31</v>
      </c>
      <c r="B61" s="36" t="s">
        <v>79</v>
      </c>
      <c r="C61" s="5">
        <v>881</v>
      </c>
      <c r="D61" s="5">
        <v>32</v>
      </c>
      <c r="E61" s="72">
        <f>D61/C61</f>
        <v>3.6322360953461974E-2</v>
      </c>
    </row>
    <row r="62" spans="1:5">
      <c r="A62" s="123"/>
      <c r="B62" s="36" t="s">
        <v>80</v>
      </c>
      <c r="C62" s="5">
        <v>576</v>
      </c>
      <c r="D62" s="5">
        <v>45</v>
      </c>
      <c r="E62" s="72">
        <f>D62/C62</f>
        <v>7.8125E-2</v>
      </c>
    </row>
    <row r="63" spans="1:5">
      <c r="A63" s="123"/>
      <c r="B63" s="36" t="s">
        <v>90</v>
      </c>
      <c r="C63" s="5">
        <v>299</v>
      </c>
      <c r="D63" s="5">
        <v>24</v>
      </c>
      <c r="E63" s="72">
        <f>D63/C63</f>
        <v>8.0267558528428096E-2</v>
      </c>
    </row>
    <row r="64" spans="1:5">
      <c r="A64" s="124"/>
      <c r="B64" s="6" t="s">
        <v>11</v>
      </c>
      <c r="C64" s="6">
        <v>1756</v>
      </c>
      <c r="D64" s="6">
        <v>101</v>
      </c>
      <c r="E64" s="73">
        <f>D64/C64</f>
        <v>5.7517084282460135E-2</v>
      </c>
    </row>
    <row r="65" spans="1:5">
      <c r="A65" s="107" t="s">
        <v>32</v>
      </c>
      <c r="B65" s="36" t="s">
        <v>83</v>
      </c>
      <c r="C65" s="5">
        <v>150</v>
      </c>
      <c r="D65" s="5">
        <v>2</v>
      </c>
      <c r="E65" s="72">
        <f t="shared" ref="E65:E75" si="6">D65/C65</f>
        <v>1.3333333333333334E-2</v>
      </c>
    </row>
    <row r="66" spans="1:5">
      <c r="A66" s="108"/>
      <c r="B66" s="36" t="s">
        <v>88</v>
      </c>
      <c r="C66" s="5">
        <v>68</v>
      </c>
      <c r="D66" s="5">
        <v>2</v>
      </c>
      <c r="E66" s="72">
        <f t="shared" si="6"/>
        <v>2.9411764705882353E-2</v>
      </c>
    </row>
    <row r="67" spans="1:5">
      <c r="A67" s="109"/>
      <c r="B67" s="37" t="s">
        <v>16</v>
      </c>
      <c r="C67" s="6">
        <v>218</v>
      </c>
      <c r="D67" s="6">
        <v>4</v>
      </c>
      <c r="E67" s="73">
        <f>D67/C67</f>
        <v>1.834862385321101E-2</v>
      </c>
    </row>
    <row r="68" spans="1:5">
      <c r="A68" s="107" t="s">
        <v>33</v>
      </c>
      <c r="B68" s="36" t="s">
        <v>81</v>
      </c>
      <c r="C68" s="5">
        <v>5</v>
      </c>
      <c r="D68" s="5">
        <v>1</v>
      </c>
      <c r="E68" s="72">
        <f t="shared" si="6"/>
        <v>0.2</v>
      </c>
    </row>
    <row r="69" spans="1:5">
      <c r="A69" s="108"/>
      <c r="B69" s="36" t="s">
        <v>84</v>
      </c>
      <c r="C69" s="5">
        <v>7</v>
      </c>
      <c r="D69" s="5">
        <v>0</v>
      </c>
      <c r="E69" s="74" t="s">
        <v>120</v>
      </c>
    </row>
    <row r="70" spans="1:5">
      <c r="A70" s="108"/>
      <c r="B70" s="36" t="s">
        <v>89</v>
      </c>
      <c r="C70" s="5">
        <v>15</v>
      </c>
      <c r="D70" s="5">
        <v>2</v>
      </c>
      <c r="E70" s="72">
        <f t="shared" si="6"/>
        <v>0.13333333333333333</v>
      </c>
    </row>
    <row r="71" spans="1:5">
      <c r="A71" s="108"/>
      <c r="B71" s="36" t="s">
        <v>94</v>
      </c>
      <c r="C71" s="5">
        <v>50</v>
      </c>
      <c r="D71" s="5">
        <v>1</v>
      </c>
      <c r="E71" s="72">
        <f t="shared" si="6"/>
        <v>0.02</v>
      </c>
    </row>
    <row r="72" spans="1:5">
      <c r="A72" s="108"/>
      <c r="B72" s="36" t="s">
        <v>85</v>
      </c>
      <c r="C72" s="5">
        <v>0</v>
      </c>
      <c r="D72" s="5">
        <v>0</v>
      </c>
      <c r="E72" s="74" t="s">
        <v>120</v>
      </c>
    </row>
    <row r="73" spans="1:5">
      <c r="A73" s="108"/>
      <c r="B73" s="36" t="s">
        <v>82</v>
      </c>
      <c r="C73" s="5">
        <v>56</v>
      </c>
      <c r="D73" s="5">
        <v>0</v>
      </c>
      <c r="E73" s="74" t="s">
        <v>120</v>
      </c>
    </row>
    <row r="74" spans="1:5">
      <c r="A74" s="108"/>
      <c r="B74" s="36" t="s">
        <v>87</v>
      </c>
      <c r="C74" s="5">
        <v>13</v>
      </c>
      <c r="D74" s="5">
        <v>0</v>
      </c>
      <c r="E74" s="74" t="s">
        <v>120</v>
      </c>
    </row>
    <row r="75" spans="1:5">
      <c r="A75" s="108"/>
      <c r="B75" s="36" t="s">
        <v>86</v>
      </c>
      <c r="C75" s="5">
        <v>31</v>
      </c>
      <c r="D75" s="5">
        <v>3</v>
      </c>
      <c r="E75" s="72">
        <f t="shared" si="6"/>
        <v>9.6774193548387094E-2</v>
      </c>
    </row>
    <row r="76" spans="1:5">
      <c r="A76" s="108"/>
      <c r="B76" s="36" t="s">
        <v>92</v>
      </c>
      <c r="C76" s="5">
        <v>17</v>
      </c>
      <c r="D76" s="5">
        <v>0</v>
      </c>
      <c r="E76" s="74" t="s">
        <v>120</v>
      </c>
    </row>
    <row r="77" spans="1:5">
      <c r="A77" s="108"/>
      <c r="B77" s="36" t="s">
        <v>93</v>
      </c>
      <c r="C77" s="5">
        <v>29</v>
      </c>
      <c r="D77" s="5">
        <v>0</v>
      </c>
      <c r="E77" s="74" t="s">
        <v>120</v>
      </c>
    </row>
    <row r="78" spans="1:5">
      <c r="A78" s="109"/>
      <c r="B78" s="37" t="s">
        <v>27</v>
      </c>
      <c r="C78" s="6">
        <v>223</v>
      </c>
      <c r="D78" s="6">
        <v>7</v>
      </c>
      <c r="E78" s="75">
        <f>D78/C78</f>
        <v>3.1390134529147982E-2</v>
      </c>
    </row>
    <row r="79" spans="1:5">
      <c r="A79" s="120" t="s">
        <v>34</v>
      </c>
      <c r="B79" s="36" t="s">
        <v>91</v>
      </c>
      <c r="C79" s="5">
        <v>1</v>
      </c>
      <c r="D79" s="5">
        <v>0</v>
      </c>
      <c r="E79" s="74" t="s">
        <v>120</v>
      </c>
    </row>
    <row r="80" spans="1:5">
      <c r="A80" s="121"/>
      <c r="B80" s="38" t="s">
        <v>95</v>
      </c>
      <c r="C80" s="37">
        <v>1</v>
      </c>
      <c r="D80" s="37">
        <v>0</v>
      </c>
      <c r="E80" s="74" t="s">
        <v>120</v>
      </c>
    </row>
    <row r="81" spans="1:5" ht="43.5">
      <c r="A81" s="29" t="s">
        <v>70</v>
      </c>
      <c r="B81" s="30" t="s">
        <v>71</v>
      </c>
      <c r="C81" s="10">
        <v>2</v>
      </c>
      <c r="D81" s="10">
        <v>0</v>
      </c>
      <c r="E81" s="74" t="s">
        <v>120</v>
      </c>
    </row>
    <row r="82" spans="1:5">
      <c r="A82" s="5"/>
      <c r="B82" s="6" t="s">
        <v>30</v>
      </c>
      <c r="C82" s="31">
        <v>2198</v>
      </c>
      <c r="D82" s="31">
        <v>112</v>
      </c>
      <c r="E82" s="73">
        <f>D82/C82</f>
        <v>5.0955414012738856E-2</v>
      </c>
    </row>
  </sheetData>
  <mergeCells count="18">
    <mergeCell ref="A65:A67"/>
    <mergeCell ref="A68:A78"/>
    <mergeCell ref="A79:A80"/>
    <mergeCell ref="A41:A51"/>
    <mergeCell ref="A52:A53"/>
    <mergeCell ref="A59:B59"/>
    <mergeCell ref="D59:E59"/>
    <mergeCell ref="A61:A64"/>
    <mergeCell ref="A25:A26"/>
    <mergeCell ref="A32:B32"/>
    <mergeCell ref="D32:E32"/>
    <mergeCell ref="A34:A37"/>
    <mergeCell ref="A38:A40"/>
    <mergeCell ref="A14:A24"/>
    <mergeCell ref="A5:B5"/>
    <mergeCell ref="D5:F5"/>
    <mergeCell ref="A7:A10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2DC2-6E75-478F-8966-5AC56933B667}">
  <dimension ref="A1"/>
  <sheetViews>
    <sheetView workbookViewId="0">
      <selection activeCell="D37" sqref="D37"/>
    </sheetView>
  </sheetViews>
  <sheetFormatPr defaultRowHeight="14.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5"/>
  <sheetViews>
    <sheetView topLeftCell="A2" workbookViewId="0">
      <selection activeCell="E7" sqref="E7"/>
    </sheetView>
  </sheetViews>
  <sheetFormatPr defaultRowHeight="14.5"/>
  <cols>
    <col min="1" max="1" width="22" customWidth="1"/>
    <col min="2" max="2" width="10.54296875" customWidth="1"/>
    <col min="3" max="3" width="20.7265625" customWidth="1"/>
    <col min="4" max="4" width="18.26953125" customWidth="1"/>
    <col min="5" max="5" width="20.453125" customWidth="1"/>
    <col min="6" max="7" width="10.81640625" customWidth="1"/>
    <col min="8" max="8" width="15.453125" customWidth="1"/>
    <col min="9" max="9" width="16.1796875" customWidth="1"/>
    <col min="10" max="10" width="7.54296875" customWidth="1"/>
    <col min="11" max="11" width="14.7265625" customWidth="1"/>
    <col min="12" max="12" width="11.54296875" customWidth="1"/>
    <col min="13" max="13" width="11" customWidth="1"/>
    <col min="14" max="14" width="6.54296875" customWidth="1"/>
    <col min="16" max="16" width="8.54296875" customWidth="1"/>
    <col min="17" max="17" width="14.54296875" customWidth="1"/>
    <col min="18" max="18" width="16.81640625" customWidth="1"/>
    <col min="19" max="19" width="6.26953125" customWidth="1"/>
    <col min="20" max="20" width="6.453125" customWidth="1"/>
    <col min="21" max="21" width="15.54296875" customWidth="1"/>
    <col min="22" max="22" width="6" customWidth="1"/>
    <col min="23" max="24" width="8.1796875" customWidth="1"/>
  </cols>
  <sheetData>
    <row r="1" spans="1:21" ht="15.5">
      <c r="A1" s="1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1">
      <c r="A2" s="11" t="s">
        <v>1</v>
      </c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</row>
    <row r="3" spans="1:21">
      <c r="A3" s="19"/>
      <c r="B3" s="20"/>
      <c r="C3" s="20"/>
      <c r="D3" s="20"/>
      <c r="E3" s="20"/>
      <c r="F3" s="20"/>
      <c r="G3" s="20"/>
      <c r="H3" s="21"/>
      <c r="I3" s="22"/>
      <c r="J3" s="20"/>
      <c r="K3" s="21"/>
      <c r="L3" s="20"/>
      <c r="M3" s="21"/>
    </row>
    <row r="4" spans="1:21">
      <c r="A4" s="1" t="s">
        <v>59</v>
      </c>
      <c r="B4" s="20"/>
      <c r="C4" s="20"/>
      <c r="D4" s="20"/>
      <c r="E4" s="20"/>
      <c r="F4" s="20"/>
      <c r="G4" s="20"/>
      <c r="H4" s="21"/>
      <c r="I4" s="22"/>
      <c r="J4" s="20"/>
      <c r="K4" s="21"/>
      <c r="L4" s="20"/>
      <c r="M4" s="21"/>
    </row>
    <row r="5" spans="1:21">
      <c r="A5" s="110"/>
      <c r="B5" s="111"/>
      <c r="C5" s="23" t="s">
        <v>3</v>
      </c>
      <c r="D5" s="112" t="s">
        <v>4</v>
      </c>
      <c r="E5" s="112"/>
      <c r="F5" s="112"/>
      <c r="G5" s="43"/>
      <c r="J5" s="20"/>
      <c r="K5" s="21"/>
      <c r="L5" s="20"/>
      <c r="M5" s="21"/>
    </row>
    <row r="6" spans="1:21">
      <c r="A6" s="5"/>
      <c r="B6" s="6"/>
      <c r="C6" s="34"/>
      <c r="D6" s="113" t="s">
        <v>52</v>
      </c>
      <c r="E6" s="114"/>
      <c r="F6" s="115"/>
      <c r="G6" s="43"/>
      <c r="J6" s="20"/>
      <c r="K6" s="21"/>
      <c r="L6" s="20"/>
      <c r="M6" s="21"/>
    </row>
    <row r="7" spans="1:21" ht="59.25" customHeight="1">
      <c r="A7" s="5"/>
      <c r="B7" s="6" t="s">
        <v>2</v>
      </c>
      <c r="C7" s="7" t="s">
        <v>75</v>
      </c>
      <c r="D7" s="8" t="s">
        <v>53</v>
      </c>
      <c r="E7" s="8" t="s">
        <v>119</v>
      </c>
      <c r="F7" s="7" t="s">
        <v>49</v>
      </c>
      <c r="G7" s="44"/>
      <c r="I7" s="26" t="s">
        <v>66</v>
      </c>
      <c r="J7" s="26" t="s">
        <v>67</v>
      </c>
      <c r="K7" s="26" t="s">
        <v>68</v>
      </c>
      <c r="L7" s="26" t="s">
        <v>69</v>
      </c>
      <c r="M7" s="21"/>
      <c r="U7" s="33"/>
    </row>
    <row r="8" spans="1:21">
      <c r="A8" s="122" t="s">
        <v>31</v>
      </c>
      <c r="B8" s="36" t="s">
        <v>79</v>
      </c>
      <c r="C8" s="5">
        <v>9712</v>
      </c>
      <c r="D8" s="5">
        <v>62</v>
      </c>
      <c r="E8" s="12">
        <f>D8/C8</f>
        <v>6.383855024711697E-3</v>
      </c>
      <c r="F8" s="13" t="s">
        <v>102</v>
      </c>
      <c r="G8" s="46">
        <f>$E$29</f>
        <v>8.7338874834357299E-3</v>
      </c>
      <c r="H8" s="17">
        <v>0.03</v>
      </c>
      <c r="I8" s="27">
        <f>LEFT(F8,4)%</f>
        <v>4.8999999999999998E-3</v>
      </c>
      <c r="J8" s="27">
        <f>RIGHT(F8,4)%</f>
        <v>8.199999999999999E-3</v>
      </c>
      <c r="K8" s="27">
        <f>E8-I8</f>
        <v>1.4838550247116972E-3</v>
      </c>
      <c r="L8" s="27">
        <f>J8-E8</f>
        <v>1.8161449752883019E-3</v>
      </c>
      <c r="M8" s="21"/>
    </row>
    <row r="9" spans="1:21">
      <c r="A9" s="123"/>
      <c r="B9" s="36" t="s">
        <v>80</v>
      </c>
      <c r="C9" s="5">
        <v>8561</v>
      </c>
      <c r="D9" s="5">
        <v>112</v>
      </c>
      <c r="E9" s="12">
        <f>D9/C9</f>
        <v>1.3082583810302535E-2</v>
      </c>
      <c r="F9" s="13" t="s">
        <v>103</v>
      </c>
      <c r="G9" s="46">
        <f t="shared" ref="G9:G28" si="0">$E$29</f>
        <v>8.7338874834357299E-3</v>
      </c>
      <c r="H9" s="17">
        <v>0.03</v>
      </c>
      <c r="I9" s="27">
        <f t="shared" ref="I9:I29" si="1">LEFT(F9,4)%</f>
        <v>1.0800000000000001E-2</v>
      </c>
      <c r="J9" s="27">
        <f t="shared" ref="J9:J29" si="2">RIGHT(F9,4)%</f>
        <v>1.5700000000000002E-2</v>
      </c>
      <c r="K9" s="27">
        <f t="shared" ref="K9:K29" si="3">E9-I9</f>
        <v>2.2825838103025346E-3</v>
      </c>
      <c r="L9" s="27">
        <f t="shared" ref="L9:L29" si="4">J9-E9</f>
        <v>2.6174161896974669E-3</v>
      </c>
      <c r="M9" s="21"/>
    </row>
    <row r="10" spans="1:21" ht="14.25" customHeight="1">
      <c r="A10" s="123"/>
      <c r="B10" s="36" t="s">
        <v>90</v>
      </c>
      <c r="C10" s="5">
        <v>5719</v>
      </c>
      <c r="D10" s="5">
        <v>72</v>
      </c>
      <c r="E10" s="12">
        <f t="shared" ref="E10:E28" si="5">D10/C10</f>
        <v>1.2589613568805735E-2</v>
      </c>
      <c r="F10" s="13" t="s">
        <v>104</v>
      </c>
      <c r="G10" s="46">
        <f t="shared" si="0"/>
        <v>8.7338874834357299E-3</v>
      </c>
      <c r="H10" s="17">
        <v>0.03</v>
      </c>
      <c r="I10" s="27">
        <f t="shared" si="1"/>
        <v>9.8999999999999991E-3</v>
      </c>
      <c r="J10" s="27">
        <f t="shared" si="2"/>
        <v>1.5800000000000002E-2</v>
      </c>
      <c r="K10" s="27">
        <f t="shared" si="3"/>
        <v>2.6896135688057356E-3</v>
      </c>
      <c r="L10" s="27">
        <f t="shared" si="4"/>
        <v>3.2103864311942669E-3</v>
      </c>
      <c r="M10" s="21"/>
    </row>
    <row r="11" spans="1:21">
      <c r="A11" s="124"/>
      <c r="B11" s="6" t="s">
        <v>11</v>
      </c>
      <c r="C11" s="31">
        <v>23992</v>
      </c>
      <c r="D11" s="31">
        <v>246</v>
      </c>
      <c r="E11" s="16">
        <f>SUM(D11/C11)</f>
        <v>1.0253417805935312E-2</v>
      </c>
      <c r="F11" s="14" t="s">
        <v>96</v>
      </c>
      <c r="G11" s="46">
        <f t="shared" si="0"/>
        <v>8.7338874834357299E-3</v>
      </c>
      <c r="H11" s="17">
        <v>0.03</v>
      </c>
      <c r="I11" s="27">
        <f t="shared" si="1"/>
        <v>9.1000000000000004E-3</v>
      </c>
      <c r="J11" s="27">
        <f t="shared" si="2"/>
        <v>1.1699999999999999E-2</v>
      </c>
      <c r="K11" s="27">
        <f t="shared" si="3"/>
        <v>1.1534178059353119E-3</v>
      </c>
      <c r="L11" s="27">
        <f t="shared" si="4"/>
        <v>1.4465821940646863E-3</v>
      </c>
      <c r="M11" s="21"/>
    </row>
    <row r="12" spans="1:21">
      <c r="A12" s="107" t="s">
        <v>32</v>
      </c>
      <c r="B12" s="36" t="s">
        <v>83</v>
      </c>
      <c r="C12" s="5">
        <v>1030</v>
      </c>
      <c r="D12" s="5">
        <v>2</v>
      </c>
      <c r="E12" s="12">
        <f t="shared" si="5"/>
        <v>1.9417475728155339E-3</v>
      </c>
      <c r="F12" s="13" t="s">
        <v>105</v>
      </c>
      <c r="G12" s="46">
        <f t="shared" si="0"/>
        <v>8.7338874834357299E-3</v>
      </c>
      <c r="H12" s="17">
        <v>0.03</v>
      </c>
      <c r="I12" s="27">
        <f t="shared" si="1"/>
        <v>2.0000000000000001E-4</v>
      </c>
      <c r="J12" s="27">
        <f t="shared" si="2"/>
        <v>6.9999999999999993E-3</v>
      </c>
      <c r="K12" s="27">
        <f t="shared" si="3"/>
        <v>1.7417475728155338E-3</v>
      </c>
      <c r="L12" s="27">
        <f t="shared" si="4"/>
        <v>5.0582524271844658E-3</v>
      </c>
      <c r="M12" s="21"/>
    </row>
    <row r="13" spans="1:21">
      <c r="A13" s="108"/>
      <c r="B13" s="36" t="s">
        <v>88</v>
      </c>
      <c r="C13" s="5">
        <v>1964</v>
      </c>
      <c r="D13" s="5">
        <v>13</v>
      </c>
      <c r="E13" s="12">
        <f t="shared" si="5"/>
        <v>6.619144602851324E-3</v>
      </c>
      <c r="F13" s="13" t="s">
        <v>106</v>
      </c>
      <c r="G13" s="46">
        <f t="shared" si="0"/>
        <v>8.7338874834357299E-3</v>
      </c>
      <c r="H13" s="17">
        <v>0.03</v>
      </c>
      <c r="I13" s="27">
        <f t="shared" si="1"/>
        <v>3.4999999999999996E-3</v>
      </c>
      <c r="J13" s="27">
        <f t="shared" si="2"/>
        <v>1.1200000000000002E-2</v>
      </c>
      <c r="K13" s="27">
        <f t="shared" si="3"/>
        <v>3.1191446028513243E-3</v>
      </c>
      <c r="L13" s="27">
        <f t="shared" si="4"/>
        <v>4.5808553971486777E-3</v>
      </c>
      <c r="M13" s="21"/>
    </row>
    <row r="14" spans="1:21">
      <c r="A14" s="109"/>
      <c r="B14" s="37" t="s">
        <v>16</v>
      </c>
      <c r="C14" s="6">
        <v>2994</v>
      </c>
      <c r="D14" s="6">
        <v>15</v>
      </c>
      <c r="E14" s="16">
        <f>SUM(D14/C14)</f>
        <v>5.0100200400801601E-3</v>
      </c>
      <c r="F14" s="14" t="s">
        <v>97</v>
      </c>
      <c r="G14" s="46">
        <f t="shared" si="0"/>
        <v>8.7338874834357299E-3</v>
      </c>
      <c r="H14" s="17">
        <v>0.03</v>
      </c>
      <c r="I14" s="27">
        <f t="shared" si="1"/>
        <v>2.9999999999999997E-4</v>
      </c>
      <c r="J14" s="27">
        <f t="shared" si="2"/>
        <v>8.199999999999999E-3</v>
      </c>
      <c r="K14" s="27">
        <f t="shared" si="3"/>
        <v>4.7100200400801602E-3</v>
      </c>
      <c r="L14" s="27">
        <f t="shared" si="4"/>
        <v>3.1899799599198388E-3</v>
      </c>
      <c r="M14" s="21"/>
    </row>
    <row r="15" spans="1:21">
      <c r="A15" s="107" t="s">
        <v>33</v>
      </c>
      <c r="B15" s="36" t="s">
        <v>81</v>
      </c>
      <c r="C15" s="5">
        <v>132</v>
      </c>
      <c r="D15" s="5">
        <v>0</v>
      </c>
      <c r="E15" s="12">
        <f t="shared" si="5"/>
        <v>0</v>
      </c>
      <c r="F15" s="13"/>
      <c r="G15" s="46">
        <f t="shared" si="0"/>
        <v>8.7338874834357299E-3</v>
      </c>
      <c r="H15" s="17">
        <v>0.03</v>
      </c>
      <c r="I15" s="27" t="e">
        <f t="shared" si="1"/>
        <v>#VALUE!</v>
      </c>
      <c r="J15" s="27" t="e">
        <f t="shared" si="2"/>
        <v>#VALUE!</v>
      </c>
      <c r="K15" s="27" t="e">
        <f t="shared" si="3"/>
        <v>#VALUE!</v>
      </c>
      <c r="L15" s="27" t="e">
        <f t="shared" si="4"/>
        <v>#VALUE!</v>
      </c>
      <c r="M15" s="21"/>
    </row>
    <row r="16" spans="1:21">
      <c r="A16" s="108"/>
      <c r="B16" s="36" t="s">
        <v>84</v>
      </c>
      <c r="C16" s="5">
        <v>719</v>
      </c>
      <c r="D16" s="5">
        <v>2</v>
      </c>
      <c r="E16" s="12">
        <f t="shared" si="5"/>
        <v>2.7816411682892906E-3</v>
      </c>
      <c r="F16" s="13" t="s">
        <v>107</v>
      </c>
      <c r="G16" s="46">
        <f t="shared" si="0"/>
        <v>8.7338874834357299E-3</v>
      </c>
      <c r="H16" s="17">
        <v>0.03</v>
      </c>
      <c r="I16" s="27">
        <f t="shared" si="1"/>
        <v>2.9999999999999997E-4</v>
      </c>
      <c r="J16" s="27">
        <f t="shared" si="2"/>
        <v>0.01</v>
      </c>
      <c r="K16" s="27">
        <f t="shared" si="3"/>
        <v>2.4816411682892906E-3</v>
      </c>
      <c r="L16" s="27">
        <f t="shared" si="4"/>
        <v>7.2183588317107101E-3</v>
      </c>
      <c r="M16" s="21"/>
    </row>
    <row r="17" spans="1:13">
      <c r="A17" s="108"/>
      <c r="B17" s="36" t="s">
        <v>89</v>
      </c>
      <c r="C17" s="5">
        <v>577</v>
      </c>
      <c r="D17" s="5">
        <v>5</v>
      </c>
      <c r="E17" s="12">
        <f t="shared" si="5"/>
        <v>8.6655112651646445E-3</v>
      </c>
      <c r="F17" s="13" t="s">
        <v>108</v>
      </c>
      <c r="G17" s="46">
        <f t="shared" si="0"/>
        <v>8.7338874834357299E-3</v>
      </c>
      <c r="H17" s="17">
        <v>0.03</v>
      </c>
      <c r="I17" s="27">
        <f t="shared" si="1"/>
        <v>2.8000000000000004E-3</v>
      </c>
      <c r="J17" s="27">
        <f t="shared" si="2"/>
        <v>2.0099999999999996E-2</v>
      </c>
      <c r="K17" s="27">
        <f t="shared" si="3"/>
        <v>5.8655112651646441E-3</v>
      </c>
      <c r="L17" s="27">
        <f t="shared" si="4"/>
        <v>1.1434488734835352E-2</v>
      </c>
      <c r="M17" s="21"/>
    </row>
    <row r="18" spans="1:13">
      <c r="A18" s="108"/>
      <c r="B18" s="36" t="s">
        <v>94</v>
      </c>
      <c r="C18" s="5">
        <v>709</v>
      </c>
      <c r="D18" s="5">
        <v>3</v>
      </c>
      <c r="E18" s="12">
        <f t="shared" si="5"/>
        <v>4.2313117066290554E-3</v>
      </c>
      <c r="F18" s="13" t="s">
        <v>109</v>
      </c>
      <c r="G18" s="46">
        <f t="shared" si="0"/>
        <v>8.7338874834357299E-3</v>
      </c>
      <c r="H18" s="17">
        <v>0.03</v>
      </c>
      <c r="I18" s="27">
        <f t="shared" si="1"/>
        <v>8.9999999999999998E-4</v>
      </c>
      <c r="J18" s="27">
        <f t="shared" si="2"/>
        <v>1.23E-2</v>
      </c>
      <c r="K18" s="27">
        <f t="shared" si="3"/>
        <v>3.3313117066290556E-3</v>
      </c>
      <c r="L18" s="27">
        <f t="shared" si="4"/>
        <v>8.0686882933709448E-3</v>
      </c>
      <c r="M18" s="21"/>
    </row>
    <row r="19" spans="1:13">
      <c r="A19" s="108"/>
      <c r="B19" s="36" t="s">
        <v>85</v>
      </c>
      <c r="C19" s="5">
        <v>2</v>
      </c>
      <c r="D19" s="5">
        <v>0</v>
      </c>
      <c r="E19" s="12">
        <f t="shared" si="5"/>
        <v>0</v>
      </c>
      <c r="F19" s="13"/>
      <c r="G19" s="46">
        <f t="shared" si="0"/>
        <v>8.7338874834357299E-3</v>
      </c>
      <c r="H19" s="17">
        <v>0.03</v>
      </c>
      <c r="I19" s="27" t="e">
        <f t="shared" si="1"/>
        <v>#VALUE!</v>
      </c>
      <c r="J19" s="27" t="e">
        <f t="shared" si="2"/>
        <v>#VALUE!</v>
      </c>
      <c r="K19" s="27" t="e">
        <f t="shared" si="3"/>
        <v>#VALUE!</v>
      </c>
      <c r="L19" s="27" t="e">
        <f t="shared" si="4"/>
        <v>#VALUE!</v>
      </c>
      <c r="M19" s="21"/>
    </row>
    <row r="20" spans="1:13">
      <c r="A20" s="108"/>
      <c r="B20" s="36" t="s">
        <v>82</v>
      </c>
      <c r="C20" s="5">
        <v>1160</v>
      </c>
      <c r="D20" s="5">
        <v>0</v>
      </c>
      <c r="E20" s="12">
        <f t="shared" si="5"/>
        <v>0</v>
      </c>
      <c r="F20" s="13"/>
      <c r="G20" s="46">
        <f t="shared" si="0"/>
        <v>8.7338874834357299E-3</v>
      </c>
      <c r="H20" s="17">
        <v>0.03</v>
      </c>
      <c r="I20" s="27" t="e">
        <f t="shared" si="1"/>
        <v>#VALUE!</v>
      </c>
      <c r="J20" s="27" t="e">
        <f t="shared" si="2"/>
        <v>#VALUE!</v>
      </c>
      <c r="K20" s="27" t="e">
        <f t="shared" si="3"/>
        <v>#VALUE!</v>
      </c>
      <c r="L20" s="27" t="e">
        <f t="shared" si="4"/>
        <v>#VALUE!</v>
      </c>
      <c r="M20" s="21"/>
    </row>
    <row r="21" spans="1:13">
      <c r="A21" s="108"/>
      <c r="B21" s="36" t="s">
        <v>87</v>
      </c>
      <c r="C21" s="5">
        <v>562</v>
      </c>
      <c r="D21" s="5">
        <v>3</v>
      </c>
      <c r="E21" s="12">
        <f t="shared" si="5"/>
        <v>5.3380782918149468E-3</v>
      </c>
      <c r="F21" s="13" t="s">
        <v>110</v>
      </c>
      <c r="G21" s="46">
        <f t="shared" si="0"/>
        <v>8.7338874834357299E-3</v>
      </c>
      <c r="H21" s="17">
        <v>0.03</v>
      </c>
      <c r="I21" s="27">
        <f t="shared" si="1"/>
        <v>1.1000000000000001E-3</v>
      </c>
      <c r="J21" s="27">
        <f t="shared" si="2"/>
        <v>1.55E-2</v>
      </c>
      <c r="K21" s="27">
        <f t="shared" si="3"/>
        <v>4.2380782918149465E-3</v>
      </c>
      <c r="L21" s="27">
        <f t="shared" si="4"/>
        <v>1.0161921708185053E-2</v>
      </c>
      <c r="M21" s="21"/>
    </row>
    <row r="22" spans="1:13">
      <c r="A22" s="108"/>
      <c r="B22" s="36" t="s">
        <v>86</v>
      </c>
      <c r="C22" s="5">
        <v>1019</v>
      </c>
      <c r="D22" s="5">
        <v>12</v>
      </c>
      <c r="E22" s="12">
        <f t="shared" si="5"/>
        <v>1.1776251226692836E-2</v>
      </c>
      <c r="F22" s="13" t="s">
        <v>111</v>
      </c>
      <c r="G22" s="46">
        <f t="shared" si="0"/>
        <v>8.7338874834357299E-3</v>
      </c>
      <c r="H22" s="17">
        <v>0.03</v>
      </c>
      <c r="I22" s="27">
        <f t="shared" si="1"/>
        <v>6.0999999999999995E-3</v>
      </c>
      <c r="J22" s="27">
        <f t="shared" si="2"/>
        <v>2.0499999999999997E-2</v>
      </c>
      <c r="K22" s="27">
        <f t="shared" si="3"/>
        <v>5.6762512266928366E-3</v>
      </c>
      <c r="L22" s="27">
        <f t="shared" si="4"/>
        <v>8.7237487733071613E-3</v>
      </c>
      <c r="M22" s="21"/>
    </row>
    <row r="23" spans="1:13">
      <c r="A23" s="108"/>
      <c r="B23" s="36" t="s">
        <v>92</v>
      </c>
      <c r="C23" s="5">
        <v>403</v>
      </c>
      <c r="D23" s="5">
        <v>2</v>
      </c>
      <c r="E23" s="12">
        <f t="shared" si="5"/>
        <v>4.9627791563275434E-3</v>
      </c>
      <c r="F23" s="13" t="s">
        <v>112</v>
      </c>
      <c r="G23" s="46">
        <f t="shared" si="0"/>
        <v>8.7338874834357299E-3</v>
      </c>
      <c r="H23" s="17">
        <v>0.03</v>
      </c>
      <c r="I23" s="27">
        <f t="shared" si="1"/>
        <v>5.9999999999999995E-4</v>
      </c>
      <c r="J23" s="27">
        <f t="shared" si="2"/>
        <v>1.78E-2</v>
      </c>
      <c r="K23" s="27">
        <f t="shared" si="3"/>
        <v>4.3627791563275436E-3</v>
      </c>
      <c r="L23" s="27">
        <f t="shared" si="4"/>
        <v>1.2837220843672456E-2</v>
      </c>
      <c r="M23" s="21"/>
    </row>
    <row r="24" spans="1:13">
      <c r="A24" s="108"/>
      <c r="B24" s="36" t="s">
        <v>93</v>
      </c>
      <c r="C24" s="5">
        <v>863</v>
      </c>
      <c r="D24" s="5">
        <v>2</v>
      </c>
      <c r="E24" s="12">
        <f t="shared" si="5"/>
        <v>2.3174971031286211E-3</v>
      </c>
      <c r="F24" s="13" t="s">
        <v>113</v>
      </c>
      <c r="G24" s="46">
        <f t="shared" si="0"/>
        <v>8.7338874834357299E-3</v>
      </c>
      <c r="H24" s="17">
        <v>0.03</v>
      </c>
      <c r="I24" s="27">
        <f t="shared" si="1"/>
        <v>2.9999999999999997E-4</v>
      </c>
      <c r="J24" s="27">
        <f t="shared" si="2"/>
        <v>8.3000000000000001E-3</v>
      </c>
      <c r="K24" s="27">
        <f t="shared" si="3"/>
        <v>2.0174971031286211E-3</v>
      </c>
      <c r="L24" s="27">
        <f t="shared" si="4"/>
        <v>5.982502896871379E-3</v>
      </c>
      <c r="M24" s="21"/>
    </row>
    <row r="25" spans="1:13">
      <c r="A25" s="109"/>
      <c r="B25" s="37" t="s">
        <v>27</v>
      </c>
      <c r="C25" s="6">
        <v>6146</v>
      </c>
      <c r="D25" s="6">
        <v>29</v>
      </c>
      <c r="E25" s="16">
        <f>D25/C25</f>
        <v>4.7185161080377479E-3</v>
      </c>
      <c r="F25" s="14" t="s">
        <v>98</v>
      </c>
      <c r="G25" s="46">
        <f t="shared" si="0"/>
        <v>8.7338874834357299E-3</v>
      </c>
      <c r="H25" s="17">
        <v>0.03</v>
      </c>
      <c r="I25" s="27">
        <f t="shared" si="1"/>
        <v>3.3E-3</v>
      </c>
      <c r="J25" s="27">
        <f t="shared" si="2"/>
        <v>6.7000000000000002E-3</v>
      </c>
      <c r="K25" s="27">
        <f t="shared" si="3"/>
        <v>1.4185161080377479E-3</v>
      </c>
      <c r="L25" s="27">
        <f t="shared" si="4"/>
        <v>1.9814838919622524E-3</v>
      </c>
      <c r="M25" s="21"/>
    </row>
    <row r="26" spans="1:13">
      <c r="A26" s="120" t="s">
        <v>34</v>
      </c>
      <c r="B26" s="36" t="s">
        <v>91</v>
      </c>
      <c r="C26" s="5">
        <v>72</v>
      </c>
      <c r="D26" s="5">
        <v>0</v>
      </c>
      <c r="E26" s="12">
        <f t="shared" si="5"/>
        <v>0</v>
      </c>
      <c r="F26" s="13"/>
      <c r="G26" s="46">
        <f t="shared" si="0"/>
        <v>8.7338874834357299E-3</v>
      </c>
      <c r="H26" s="17">
        <v>0.03</v>
      </c>
      <c r="I26" s="27" t="e">
        <f t="shared" si="1"/>
        <v>#VALUE!</v>
      </c>
      <c r="J26" s="27" t="e">
        <f t="shared" si="2"/>
        <v>#VALUE!</v>
      </c>
      <c r="K26" s="27" t="e">
        <f t="shared" si="3"/>
        <v>#VALUE!</v>
      </c>
      <c r="L26" s="27" t="e">
        <f t="shared" si="4"/>
        <v>#VALUE!</v>
      </c>
    </row>
    <row r="27" spans="1:13">
      <c r="A27" s="121"/>
      <c r="B27" s="38" t="s">
        <v>95</v>
      </c>
      <c r="C27" s="37">
        <v>72</v>
      </c>
      <c r="D27" s="37">
        <v>0</v>
      </c>
      <c r="E27" s="16">
        <f t="shared" si="5"/>
        <v>0</v>
      </c>
      <c r="F27" s="32"/>
      <c r="G27" s="46">
        <f t="shared" si="0"/>
        <v>8.7338874834357299E-3</v>
      </c>
      <c r="H27" s="17">
        <v>0.03</v>
      </c>
      <c r="I27" s="27" t="e">
        <f t="shared" si="1"/>
        <v>#VALUE!</v>
      </c>
      <c r="J27" s="27" t="e">
        <f t="shared" si="2"/>
        <v>#VALUE!</v>
      </c>
      <c r="K27" s="27" t="e">
        <f t="shared" si="3"/>
        <v>#VALUE!</v>
      </c>
      <c r="L27" s="27" t="e">
        <f t="shared" si="4"/>
        <v>#VALUE!</v>
      </c>
    </row>
    <row r="28" spans="1:13" ht="43.5">
      <c r="A28" s="29" t="s">
        <v>70</v>
      </c>
      <c r="B28" s="30" t="s">
        <v>71</v>
      </c>
      <c r="C28" s="10">
        <v>9212</v>
      </c>
      <c r="D28" s="10">
        <v>44</v>
      </c>
      <c r="E28" s="16">
        <f t="shared" si="5"/>
        <v>4.7763786365610074E-3</v>
      </c>
      <c r="F28" s="15" t="s">
        <v>99</v>
      </c>
      <c r="G28" s="46">
        <f t="shared" si="0"/>
        <v>8.7338874834357299E-3</v>
      </c>
      <c r="H28" s="17">
        <v>0.03</v>
      </c>
      <c r="I28" s="27">
        <f t="shared" si="1"/>
        <v>3.5999999999999999E-3</v>
      </c>
      <c r="J28" s="27">
        <f t="shared" si="2"/>
        <v>6.4000000000000003E-3</v>
      </c>
      <c r="K28" s="27">
        <f t="shared" si="3"/>
        <v>1.1763786365610075E-3</v>
      </c>
      <c r="L28" s="27">
        <f t="shared" si="4"/>
        <v>1.6236213634389929E-3</v>
      </c>
    </row>
    <row r="29" spans="1:13">
      <c r="A29" s="5"/>
      <c r="B29" s="6" t="s">
        <v>30</v>
      </c>
      <c r="C29" s="31">
        <v>33204</v>
      </c>
      <c r="D29" s="31">
        <v>290</v>
      </c>
      <c r="E29" s="16">
        <f>D29/C29</f>
        <v>8.7338874834357299E-3</v>
      </c>
      <c r="F29" s="39" t="s">
        <v>78</v>
      </c>
      <c r="G29" s="45"/>
      <c r="H29" s="17">
        <v>0.03</v>
      </c>
      <c r="I29" s="27">
        <f t="shared" si="1"/>
        <v>7.8000000000000005E-3</v>
      </c>
      <c r="J29" s="27">
        <f t="shared" si="2"/>
        <v>9.7999999999999997E-3</v>
      </c>
      <c r="K29" s="27">
        <f t="shared" si="3"/>
        <v>9.3388748343572938E-4</v>
      </c>
      <c r="L29" s="27">
        <f t="shared" si="4"/>
        <v>1.0661125165642698E-3</v>
      </c>
    </row>
    <row r="30" spans="1:13" ht="18.5">
      <c r="A30" s="125"/>
      <c r="B30" s="125"/>
      <c r="C30" s="125"/>
      <c r="D30" s="125"/>
      <c r="E30" s="125"/>
      <c r="F30" s="125"/>
      <c r="G30" s="35"/>
    </row>
    <row r="32" spans="1:13">
      <c r="A32" s="58" t="s">
        <v>58</v>
      </c>
    </row>
    <row r="33" spans="1:7">
      <c r="A33" s="110"/>
      <c r="B33" s="111"/>
      <c r="C33" s="23" t="s">
        <v>3</v>
      </c>
      <c r="D33" s="113" t="s">
        <v>4</v>
      </c>
      <c r="E33" s="115"/>
    </row>
    <row r="34" spans="1:7">
      <c r="A34" s="5"/>
      <c r="B34" s="6"/>
      <c r="C34" s="57"/>
      <c r="D34" s="113" t="s">
        <v>54</v>
      </c>
      <c r="E34" s="115"/>
    </row>
    <row r="35" spans="1:7" ht="29">
      <c r="A35" s="5"/>
      <c r="B35" s="25" t="s">
        <v>2</v>
      </c>
      <c r="C35" s="7" t="s">
        <v>57</v>
      </c>
      <c r="D35" s="24" t="s">
        <v>53</v>
      </c>
      <c r="E35" s="24" t="s">
        <v>8</v>
      </c>
    </row>
    <row r="36" spans="1:7">
      <c r="A36" s="126" t="s">
        <v>31</v>
      </c>
      <c r="B36" s="36" t="s">
        <v>79</v>
      </c>
      <c r="C36" s="5">
        <v>8946</v>
      </c>
      <c r="D36" s="5">
        <v>48</v>
      </c>
      <c r="E36" s="40">
        <v>5.3655264922870555E-3</v>
      </c>
      <c r="F36" s="17"/>
      <c r="G36" s="17"/>
    </row>
    <row r="37" spans="1:7">
      <c r="A37" s="127"/>
      <c r="B37" s="36" t="s">
        <v>80</v>
      </c>
      <c r="C37" s="5">
        <v>8036</v>
      </c>
      <c r="D37" s="5">
        <v>77</v>
      </c>
      <c r="E37" s="40">
        <v>9.5818815331010446E-3</v>
      </c>
      <c r="F37" s="17"/>
      <c r="G37" s="17"/>
    </row>
    <row r="38" spans="1:7">
      <c r="A38" s="127"/>
      <c r="B38" s="36" t="s">
        <v>90</v>
      </c>
      <c r="C38" s="5">
        <v>5432</v>
      </c>
      <c r="D38" s="5">
        <v>50</v>
      </c>
      <c r="E38" s="40">
        <v>9.2047128129602359E-3</v>
      </c>
      <c r="F38" s="17"/>
      <c r="G38" s="17"/>
    </row>
    <row r="39" spans="1:7">
      <c r="A39" s="128"/>
      <c r="B39" s="6" t="s">
        <v>11</v>
      </c>
      <c r="C39" s="31">
        <v>22414</v>
      </c>
      <c r="D39" s="6">
        <v>175</v>
      </c>
      <c r="E39" s="41">
        <v>7.8076202373516552E-3</v>
      </c>
      <c r="F39" s="17"/>
      <c r="G39" s="17"/>
    </row>
    <row r="40" spans="1:7">
      <c r="A40" s="107" t="s">
        <v>32</v>
      </c>
      <c r="B40" s="36" t="s">
        <v>83</v>
      </c>
      <c r="C40" s="5">
        <v>891</v>
      </c>
      <c r="D40" s="5">
        <v>0</v>
      </c>
      <c r="E40" s="40">
        <v>0</v>
      </c>
      <c r="F40" s="17"/>
      <c r="G40" s="17"/>
    </row>
    <row r="41" spans="1:7">
      <c r="A41" s="108"/>
      <c r="B41" s="36" t="s">
        <v>88</v>
      </c>
      <c r="C41" s="5">
        <v>1898</v>
      </c>
      <c r="D41" s="5">
        <v>10</v>
      </c>
      <c r="E41" s="40">
        <v>5.268703898840885E-3</v>
      </c>
      <c r="F41" s="17"/>
      <c r="G41" s="17"/>
    </row>
    <row r="42" spans="1:7">
      <c r="A42" s="109"/>
      <c r="B42" s="37" t="s">
        <v>16</v>
      </c>
      <c r="C42" s="6">
        <v>2789</v>
      </c>
      <c r="D42" s="6">
        <v>10</v>
      </c>
      <c r="E42" s="41">
        <v>3.5855145213338113E-3</v>
      </c>
      <c r="F42" s="17"/>
      <c r="G42" s="17"/>
    </row>
    <row r="43" spans="1:7">
      <c r="A43" s="107" t="s">
        <v>33</v>
      </c>
      <c r="B43" s="36" t="s">
        <v>81</v>
      </c>
      <c r="C43" s="5">
        <v>130</v>
      </c>
      <c r="D43" s="5">
        <v>0</v>
      </c>
      <c r="E43" s="40">
        <v>0</v>
      </c>
      <c r="F43" s="17"/>
      <c r="G43" s="17"/>
    </row>
    <row r="44" spans="1:7">
      <c r="A44" s="108"/>
      <c r="B44" s="36" t="s">
        <v>84</v>
      </c>
      <c r="C44" s="5">
        <v>709</v>
      </c>
      <c r="D44" s="5">
        <v>2</v>
      </c>
      <c r="E44" s="40">
        <v>2.8208744710860366E-3</v>
      </c>
      <c r="F44" s="17"/>
      <c r="G44" s="17"/>
    </row>
    <row r="45" spans="1:7">
      <c r="A45" s="108"/>
      <c r="B45" s="36" t="s">
        <v>89</v>
      </c>
      <c r="C45" s="5">
        <v>562</v>
      </c>
      <c r="D45" s="5">
        <v>4</v>
      </c>
      <c r="E45" s="40">
        <v>7.1174377224199285E-3</v>
      </c>
      <c r="F45" s="17"/>
      <c r="G45" s="17"/>
    </row>
    <row r="46" spans="1:7">
      <c r="A46" s="108"/>
      <c r="B46" s="36" t="s">
        <v>94</v>
      </c>
      <c r="C46" s="5">
        <v>661</v>
      </c>
      <c r="D46" s="5">
        <v>2</v>
      </c>
      <c r="E46" s="40">
        <v>3.0257186081694403E-3</v>
      </c>
      <c r="F46" s="17"/>
      <c r="G46" s="17"/>
    </row>
    <row r="47" spans="1:7">
      <c r="A47" s="108"/>
      <c r="B47" s="36" t="s">
        <v>85</v>
      </c>
      <c r="C47" s="5">
        <v>2</v>
      </c>
      <c r="D47" s="5">
        <v>0</v>
      </c>
      <c r="E47" s="40">
        <v>0</v>
      </c>
      <c r="F47" s="17"/>
      <c r="G47" s="17"/>
    </row>
    <row r="48" spans="1:7">
      <c r="A48" s="108"/>
      <c r="B48" s="36" t="s">
        <v>82</v>
      </c>
      <c r="C48" s="5">
        <v>1085</v>
      </c>
      <c r="D48" s="5">
        <v>0</v>
      </c>
      <c r="E48" s="40">
        <v>0</v>
      </c>
      <c r="F48" s="17"/>
      <c r="G48" s="17"/>
    </row>
    <row r="49" spans="1:7">
      <c r="A49" s="108"/>
      <c r="B49" s="36" t="s">
        <v>87</v>
      </c>
      <c r="C49" s="5">
        <v>552</v>
      </c>
      <c r="D49" s="5">
        <v>3</v>
      </c>
      <c r="E49" s="40">
        <v>5.434782608695652E-3</v>
      </c>
      <c r="F49" s="17"/>
      <c r="G49" s="17"/>
    </row>
    <row r="50" spans="1:7">
      <c r="A50" s="108"/>
      <c r="B50" s="36" t="s">
        <v>86</v>
      </c>
      <c r="C50" s="5">
        <v>981</v>
      </c>
      <c r="D50" s="5">
        <v>7</v>
      </c>
      <c r="E50" s="40">
        <v>7.1355759429153924E-3</v>
      </c>
      <c r="F50" s="17"/>
      <c r="G50" s="17"/>
    </row>
    <row r="51" spans="1:7">
      <c r="A51" s="108"/>
      <c r="B51" s="36" t="s">
        <v>92</v>
      </c>
      <c r="C51" s="5">
        <v>389</v>
      </c>
      <c r="D51" s="5">
        <v>2</v>
      </c>
      <c r="E51" s="40">
        <v>5.1413881748071976E-3</v>
      </c>
      <c r="F51" s="17"/>
      <c r="G51" s="17"/>
    </row>
    <row r="52" spans="1:7">
      <c r="A52" s="108"/>
      <c r="B52" s="36" t="s">
        <v>93</v>
      </c>
      <c r="C52" s="5">
        <v>836</v>
      </c>
      <c r="D52" s="5">
        <v>2</v>
      </c>
      <c r="E52" s="40">
        <v>2.3923444976076554E-3</v>
      </c>
      <c r="F52" s="17"/>
      <c r="G52" s="17"/>
    </row>
    <row r="53" spans="1:7">
      <c r="A53" s="109"/>
      <c r="B53" s="37" t="s">
        <v>27</v>
      </c>
      <c r="C53" s="6">
        <v>5907</v>
      </c>
      <c r="D53" s="6">
        <v>22</v>
      </c>
      <c r="E53" s="41">
        <v>3.7243947858472998E-3</v>
      </c>
      <c r="F53" s="17"/>
      <c r="G53" s="17"/>
    </row>
    <row r="54" spans="1:7">
      <c r="A54" s="120" t="s">
        <v>34</v>
      </c>
      <c r="B54" s="36" t="s">
        <v>91</v>
      </c>
      <c r="C54" s="5">
        <v>68</v>
      </c>
      <c r="D54" s="5">
        <v>0</v>
      </c>
      <c r="E54" s="40">
        <v>0</v>
      </c>
      <c r="F54" s="17"/>
      <c r="G54" s="17"/>
    </row>
    <row r="55" spans="1:7">
      <c r="A55" s="121"/>
      <c r="B55" s="38" t="s">
        <v>95</v>
      </c>
      <c r="C55" s="37">
        <v>68</v>
      </c>
      <c r="D55" s="37">
        <v>0</v>
      </c>
      <c r="E55" s="40">
        <v>0</v>
      </c>
      <c r="F55" s="17"/>
      <c r="G55" s="17"/>
    </row>
    <row r="56" spans="1:7" ht="43.5">
      <c r="A56" s="29" t="s">
        <v>70</v>
      </c>
      <c r="B56" s="30" t="s">
        <v>71</v>
      </c>
      <c r="C56" s="10">
        <v>8764</v>
      </c>
      <c r="D56" s="10">
        <v>32</v>
      </c>
      <c r="E56" s="40">
        <v>3.6513007759014149E-3</v>
      </c>
      <c r="F56" s="17"/>
      <c r="G56" s="17"/>
    </row>
    <row r="57" spans="1:7">
      <c r="A57" s="5"/>
      <c r="B57" s="6" t="s">
        <v>30</v>
      </c>
      <c r="C57" s="31">
        <v>31178</v>
      </c>
      <c r="D57" s="31">
        <v>207</v>
      </c>
      <c r="E57" s="41">
        <v>6.6392969401501056E-3</v>
      </c>
      <c r="F57" s="17"/>
      <c r="G57" s="17"/>
    </row>
    <row r="60" spans="1:7">
      <c r="A60" s="58" t="s">
        <v>56</v>
      </c>
    </row>
    <row r="61" spans="1:7">
      <c r="A61" s="110"/>
      <c r="B61" s="111"/>
      <c r="C61" s="23" t="s">
        <v>3</v>
      </c>
      <c r="D61" s="113" t="s">
        <v>4</v>
      </c>
      <c r="E61" s="115"/>
    </row>
    <row r="62" spans="1:7" ht="27.75" customHeight="1">
      <c r="A62" s="5"/>
      <c r="B62" s="6"/>
      <c r="C62" s="57"/>
      <c r="D62" s="116" t="s">
        <v>55</v>
      </c>
      <c r="E62" s="115"/>
    </row>
    <row r="63" spans="1:7" ht="29">
      <c r="A63" s="5"/>
      <c r="B63" s="6" t="s">
        <v>2</v>
      </c>
      <c r="C63" s="7" t="s">
        <v>60</v>
      </c>
      <c r="D63" s="7" t="s">
        <v>53</v>
      </c>
      <c r="E63" s="7" t="s">
        <v>9</v>
      </c>
    </row>
    <row r="64" spans="1:7">
      <c r="A64" s="126" t="s">
        <v>31</v>
      </c>
      <c r="B64" s="36" t="s">
        <v>79</v>
      </c>
      <c r="C64" s="5">
        <v>766</v>
      </c>
      <c r="D64" s="5">
        <v>14</v>
      </c>
      <c r="E64" s="40">
        <v>1.8276762402088774E-2</v>
      </c>
      <c r="F64" s="17"/>
      <c r="G64" s="17"/>
    </row>
    <row r="65" spans="1:7">
      <c r="A65" s="127"/>
      <c r="B65" s="36" t="s">
        <v>80</v>
      </c>
      <c r="C65" s="5">
        <v>525</v>
      </c>
      <c r="D65" s="5">
        <v>35</v>
      </c>
      <c r="E65" s="40">
        <v>6.6666666666666666E-2</v>
      </c>
      <c r="F65" s="17"/>
      <c r="G65" s="17"/>
    </row>
    <row r="66" spans="1:7">
      <c r="A66" s="127"/>
      <c r="B66" s="36" t="s">
        <v>90</v>
      </c>
      <c r="C66" s="5">
        <v>287</v>
      </c>
      <c r="D66" s="5">
        <v>22</v>
      </c>
      <c r="E66" s="40">
        <v>7.6655052264808357E-2</v>
      </c>
      <c r="F66" s="17"/>
      <c r="G66" s="17"/>
    </row>
    <row r="67" spans="1:7">
      <c r="A67" s="128"/>
      <c r="B67" s="6" t="s">
        <v>11</v>
      </c>
      <c r="C67" s="6">
        <v>1578</v>
      </c>
      <c r="D67" s="6">
        <v>71</v>
      </c>
      <c r="E67" s="41">
        <v>4.4993662864385296E-2</v>
      </c>
      <c r="F67" s="17"/>
      <c r="G67" s="17"/>
    </row>
    <row r="68" spans="1:7">
      <c r="A68" s="107" t="s">
        <v>32</v>
      </c>
      <c r="B68" s="36" t="s">
        <v>83</v>
      </c>
      <c r="C68" s="5">
        <v>139</v>
      </c>
      <c r="D68" s="5">
        <v>2</v>
      </c>
      <c r="E68" s="40">
        <v>1.4388489208633094E-2</v>
      </c>
      <c r="F68" s="17"/>
      <c r="G68" s="17"/>
    </row>
    <row r="69" spans="1:7">
      <c r="A69" s="108"/>
      <c r="B69" s="36" t="s">
        <v>88</v>
      </c>
      <c r="C69" s="5">
        <v>66</v>
      </c>
      <c r="D69" s="5">
        <v>3</v>
      </c>
      <c r="E69" s="40">
        <v>4.5454545454545456E-2</v>
      </c>
      <c r="F69" s="17"/>
      <c r="G69" s="17"/>
    </row>
    <row r="70" spans="1:7">
      <c r="A70" s="109"/>
      <c r="B70" s="37" t="s">
        <v>16</v>
      </c>
      <c r="C70" s="6">
        <v>205</v>
      </c>
      <c r="D70" s="6">
        <v>5</v>
      </c>
      <c r="E70" s="41">
        <v>2.4390243902439025E-2</v>
      </c>
      <c r="F70" s="17"/>
      <c r="G70" s="17"/>
    </row>
    <row r="71" spans="1:7">
      <c r="A71" s="107" t="s">
        <v>33</v>
      </c>
      <c r="B71" s="36" t="s">
        <v>81</v>
      </c>
      <c r="C71" s="5">
        <v>2</v>
      </c>
      <c r="D71" s="5">
        <v>0</v>
      </c>
      <c r="E71" s="40">
        <v>0</v>
      </c>
      <c r="F71" s="17"/>
      <c r="G71" s="17"/>
    </row>
    <row r="72" spans="1:7">
      <c r="A72" s="108"/>
      <c r="B72" s="36" t="s">
        <v>84</v>
      </c>
      <c r="C72" s="5">
        <v>10</v>
      </c>
      <c r="D72" s="5">
        <v>0</v>
      </c>
      <c r="E72" s="40">
        <v>0</v>
      </c>
      <c r="F72" s="17"/>
      <c r="G72" s="17"/>
    </row>
    <row r="73" spans="1:7">
      <c r="A73" s="108"/>
      <c r="B73" s="36" t="s">
        <v>89</v>
      </c>
      <c r="C73" s="5">
        <v>15</v>
      </c>
      <c r="D73" s="5">
        <v>1</v>
      </c>
      <c r="E73" s="40">
        <v>6.6666666666666666E-2</v>
      </c>
      <c r="F73" s="17"/>
      <c r="G73" s="17"/>
    </row>
    <row r="74" spans="1:7">
      <c r="A74" s="108"/>
      <c r="B74" s="36" t="s">
        <v>94</v>
      </c>
      <c r="C74" s="5">
        <v>48</v>
      </c>
      <c r="D74" s="5">
        <v>1</v>
      </c>
      <c r="E74" s="40">
        <v>2.0833333333333332E-2</v>
      </c>
      <c r="F74" s="17"/>
      <c r="G74" s="17"/>
    </row>
    <row r="75" spans="1:7">
      <c r="A75" s="108"/>
      <c r="B75" s="36" t="s">
        <v>85</v>
      </c>
      <c r="C75" s="5">
        <v>0</v>
      </c>
      <c r="D75" s="5">
        <v>0</v>
      </c>
      <c r="E75" s="40">
        <v>0</v>
      </c>
      <c r="F75" s="17"/>
      <c r="G75" s="17"/>
    </row>
    <row r="76" spans="1:7">
      <c r="A76" s="108"/>
      <c r="B76" s="36" t="s">
        <v>82</v>
      </c>
      <c r="C76" s="5">
        <v>75</v>
      </c>
      <c r="D76" s="5">
        <v>0</v>
      </c>
      <c r="E76" s="40">
        <v>0</v>
      </c>
      <c r="F76" s="17"/>
      <c r="G76" s="17"/>
    </row>
    <row r="77" spans="1:7">
      <c r="A77" s="108"/>
      <c r="B77" s="36" t="s">
        <v>87</v>
      </c>
      <c r="C77" s="5">
        <v>10</v>
      </c>
      <c r="D77" s="5">
        <v>0</v>
      </c>
      <c r="E77" s="40">
        <v>0</v>
      </c>
      <c r="F77" s="17"/>
      <c r="G77" s="17"/>
    </row>
    <row r="78" spans="1:7">
      <c r="A78" s="108"/>
      <c r="B78" s="36" t="s">
        <v>86</v>
      </c>
      <c r="C78" s="5">
        <v>38</v>
      </c>
      <c r="D78" s="5">
        <v>5</v>
      </c>
      <c r="E78" s="40">
        <v>0.13157894736842105</v>
      </c>
      <c r="F78" s="17"/>
      <c r="G78" s="17"/>
    </row>
    <row r="79" spans="1:7">
      <c r="A79" s="108"/>
      <c r="B79" s="36" t="s">
        <v>92</v>
      </c>
      <c r="C79" s="5">
        <v>14</v>
      </c>
      <c r="D79" s="5">
        <v>0</v>
      </c>
      <c r="E79" s="40">
        <v>0</v>
      </c>
      <c r="F79" s="17"/>
      <c r="G79" s="17"/>
    </row>
    <row r="80" spans="1:7">
      <c r="A80" s="108"/>
      <c r="B80" s="36" t="s">
        <v>93</v>
      </c>
      <c r="C80" s="5">
        <v>27</v>
      </c>
      <c r="D80" s="5">
        <v>0</v>
      </c>
      <c r="E80" s="40">
        <v>0</v>
      </c>
      <c r="F80" s="17"/>
      <c r="G80" s="17"/>
    </row>
    <row r="81" spans="1:7">
      <c r="A81" s="109"/>
      <c r="B81" s="37" t="s">
        <v>27</v>
      </c>
      <c r="C81" s="6">
        <v>239</v>
      </c>
      <c r="D81" s="6">
        <v>7</v>
      </c>
      <c r="E81" s="42">
        <v>2.9288702928870293E-2</v>
      </c>
      <c r="F81" s="17"/>
      <c r="G81" s="17"/>
    </row>
    <row r="82" spans="1:7">
      <c r="A82" s="120" t="s">
        <v>34</v>
      </c>
      <c r="B82" s="36" t="s">
        <v>91</v>
      </c>
      <c r="C82" s="5">
        <v>4</v>
      </c>
      <c r="D82" s="5">
        <v>0</v>
      </c>
      <c r="E82" s="40">
        <v>0</v>
      </c>
      <c r="F82" s="17"/>
      <c r="G82" s="17"/>
    </row>
    <row r="83" spans="1:7">
      <c r="A83" s="121"/>
      <c r="B83" s="38" t="s">
        <v>95</v>
      </c>
      <c r="C83" s="37">
        <v>4</v>
      </c>
      <c r="D83" s="37">
        <v>0</v>
      </c>
      <c r="E83" s="41">
        <v>0</v>
      </c>
      <c r="F83" s="17"/>
      <c r="G83" s="17"/>
    </row>
    <row r="84" spans="1:7" ht="43.5">
      <c r="A84" s="29" t="s">
        <v>70</v>
      </c>
      <c r="B84" s="30" t="s">
        <v>71</v>
      </c>
      <c r="C84" s="10">
        <v>8</v>
      </c>
      <c r="D84" s="10">
        <v>0</v>
      </c>
      <c r="E84" s="41">
        <v>0</v>
      </c>
      <c r="F84" s="17"/>
      <c r="G84" s="17"/>
    </row>
    <row r="85" spans="1:7">
      <c r="A85" s="5"/>
      <c r="B85" s="6" t="s">
        <v>30</v>
      </c>
      <c r="C85" s="31">
        <v>2026</v>
      </c>
      <c r="D85" s="31">
        <v>83</v>
      </c>
      <c r="E85" s="41">
        <v>4.0967423494570582E-2</v>
      </c>
    </row>
  </sheetData>
  <mergeCells count="22">
    <mergeCell ref="A5:B5"/>
    <mergeCell ref="D5:F5"/>
    <mergeCell ref="D6:F6"/>
    <mergeCell ref="A8:A11"/>
    <mergeCell ref="A12:A14"/>
    <mergeCell ref="A15:A25"/>
    <mergeCell ref="A30:F30"/>
    <mergeCell ref="D61:E61"/>
    <mergeCell ref="D62:E62"/>
    <mergeCell ref="A64:A67"/>
    <mergeCell ref="A33:B33"/>
    <mergeCell ref="D33:E33"/>
    <mergeCell ref="D34:E34"/>
    <mergeCell ref="A36:A39"/>
    <mergeCell ref="A40:A42"/>
    <mergeCell ref="A43:A53"/>
    <mergeCell ref="A68:A70"/>
    <mergeCell ref="A71:A81"/>
    <mergeCell ref="A26:A27"/>
    <mergeCell ref="A54:A55"/>
    <mergeCell ref="A82:A83"/>
    <mergeCell ref="A61:B6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42"/>
  <sheetViews>
    <sheetView workbookViewId="0">
      <selection activeCell="P17" sqref="P17:P18"/>
    </sheetView>
  </sheetViews>
  <sheetFormatPr defaultRowHeight="14.5"/>
  <cols>
    <col min="1" max="1" width="22" customWidth="1"/>
    <col min="2" max="2" width="10.54296875" customWidth="1"/>
    <col min="3" max="3" width="20.7265625" customWidth="1"/>
    <col min="4" max="4" width="18.26953125" customWidth="1"/>
    <col min="5" max="5" width="20.453125" customWidth="1"/>
    <col min="6" max="6" width="10.81640625" customWidth="1"/>
    <col min="7" max="7" width="15.453125" customWidth="1"/>
    <col min="8" max="8" width="16.1796875" customWidth="1"/>
    <col min="9" max="9" width="7.54296875" customWidth="1"/>
    <col min="10" max="10" width="7" customWidth="1"/>
    <col min="11" max="11" width="7.26953125" customWidth="1"/>
    <col min="12" max="12" width="11" customWidth="1"/>
    <col min="13" max="13" width="6.54296875" customWidth="1"/>
    <col min="15" max="15" width="8.54296875" customWidth="1"/>
    <col min="16" max="16" width="14.54296875" customWidth="1"/>
    <col min="17" max="17" width="16.81640625" customWidth="1"/>
    <col min="18" max="18" width="6.26953125" customWidth="1"/>
    <col min="19" max="19" width="6.453125" customWidth="1"/>
    <col min="20" max="20" width="15.54296875" customWidth="1"/>
    <col min="21" max="21" width="6" customWidth="1"/>
    <col min="22" max="23" width="8.1796875" customWidth="1"/>
  </cols>
  <sheetData>
    <row r="2" spans="1:15" ht="15.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11" t="s">
        <v>1</v>
      </c>
      <c r="B3" s="2"/>
      <c r="C3" s="2"/>
      <c r="D3" s="2"/>
      <c r="E3" s="2"/>
      <c r="F3" s="2"/>
      <c r="G3" s="2"/>
      <c r="H3" s="4"/>
      <c r="I3" s="4"/>
      <c r="J3" s="4"/>
      <c r="K3" s="4"/>
      <c r="L3" s="4"/>
    </row>
    <row r="4" spans="1:15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</row>
    <row r="5" spans="1:15">
      <c r="A5" s="110"/>
      <c r="B5" s="111"/>
      <c r="C5" s="113" t="s">
        <v>3</v>
      </c>
      <c r="D5" s="114"/>
      <c r="E5" s="115"/>
      <c r="F5" s="113" t="s">
        <v>4</v>
      </c>
      <c r="G5" s="114"/>
      <c r="H5" s="114"/>
      <c r="I5" s="114"/>
      <c r="J5" s="114"/>
      <c r="K5" s="114"/>
      <c r="L5" s="115"/>
    </row>
    <row r="6" spans="1:15" ht="27" customHeight="1">
      <c r="A6" s="5"/>
      <c r="B6" s="6"/>
      <c r="C6" s="9"/>
      <c r="D6" s="9"/>
      <c r="E6" s="9"/>
      <c r="F6" s="113" t="s">
        <v>52</v>
      </c>
      <c r="G6" s="115"/>
      <c r="H6" s="9"/>
      <c r="I6" s="113" t="s">
        <v>54</v>
      </c>
      <c r="J6" s="115"/>
      <c r="K6" s="116" t="s">
        <v>55</v>
      </c>
      <c r="L6" s="115"/>
    </row>
    <row r="7" spans="1:15" ht="30" customHeight="1">
      <c r="A7" s="5"/>
      <c r="B7" s="6" t="s">
        <v>2</v>
      </c>
      <c r="C7" s="7" t="s">
        <v>5</v>
      </c>
      <c r="D7" s="7" t="s">
        <v>6</v>
      </c>
      <c r="E7" s="7" t="s">
        <v>7</v>
      </c>
      <c r="F7" s="8" t="s">
        <v>53</v>
      </c>
      <c r="G7" s="8" t="s">
        <v>36</v>
      </c>
      <c r="H7" s="7" t="s">
        <v>49</v>
      </c>
      <c r="I7" s="7" t="s">
        <v>53</v>
      </c>
      <c r="J7" s="7" t="s">
        <v>8</v>
      </c>
      <c r="K7" s="7" t="s">
        <v>53</v>
      </c>
      <c r="L7" s="7" t="s">
        <v>9</v>
      </c>
    </row>
    <row r="8" spans="1:15">
      <c r="A8" s="107" t="s">
        <v>31</v>
      </c>
      <c r="B8" s="5" t="s">
        <v>12</v>
      </c>
      <c r="C8" s="5">
        <v>9250</v>
      </c>
      <c r="D8" s="5">
        <v>8645</v>
      </c>
      <c r="E8" s="5">
        <v>605</v>
      </c>
      <c r="F8" s="5">
        <v>42</v>
      </c>
      <c r="G8" s="12">
        <f>F8/C8</f>
        <v>4.5405405405405403E-3</v>
      </c>
      <c r="H8" s="13" t="s">
        <v>37</v>
      </c>
      <c r="I8" s="5">
        <v>34</v>
      </c>
      <c r="J8" s="12">
        <f>I8/D8</f>
        <v>3.9329091960670906E-3</v>
      </c>
      <c r="K8" s="5">
        <v>8</v>
      </c>
      <c r="L8" s="12">
        <f>K8/E8</f>
        <v>1.3223140495867768E-2</v>
      </c>
      <c r="M8" s="17">
        <f t="shared" ref="M8:M28" si="0">$G$29</f>
        <v>7.6085648983519787E-3</v>
      </c>
      <c r="N8" s="17">
        <f t="shared" ref="N8:N28" si="1">$J$29</f>
        <v>5.9209269752339725E-3</v>
      </c>
      <c r="O8" s="17">
        <f t="shared" ref="O8:O28" si="2">$L$29</f>
        <v>3.6452665941240477E-2</v>
      </c>
    </row>
    <row r="9" spans="1:15">
      <c r="A9" s="108"/>
      <c r="B9" s="5" t="s">
        <v>14</v>
      </c>
      <c r="C9" s="5">
        <v>8669</v>
      </c>
      <c r="D9" s="5">
        <v>8152</v>
      </c>
      <c r="E9" s="5">
        <v>517</v>
      </c>
      <c r="F9" s="5">
        <v>98</v>
      </c>
      <c r="G9" s="12">
        <f>F9/C9</f>
        <v>1.1304648748413889E-2</v>
      </c>
      <c r="H9" s="13" t="s">
        <v>63</v>
      </c>
      <c r="I9" s="5">
        <v>70</v>
      </c>
      <c r="J9" s="12">
        <f>I9/D9</f>
        <v>8.5868498527968597E-3</v>
      </c>
      <c r="K9" s="5">
        <v>28</v>
      </c>
      <c r="L9" s="12">
        <f>K9/E9</f>
        <v>5.4158607350096713E-2</v>
      </c>
      <c r="M9" s="17">
        <f t="shared" si="0"/>
        <v>7.6085648983519787E-3</v>
      </c>
      <c r="N9" s="17">
        <f t="shared" si="1"/>
        <v>5.9209269752339725E-3</v>
      </c>
      <c r="O9" s="17">
        <f t="shared" si="2"/>
        <v>3.6452665941240477E-2</v>
      </c>
    </row>
    <row r="10" spans="1:15">
      <c r="A10" s="108"/>
      <c r="B10" s="5" t="s">
        <v>10</v>
      </c>
      <c r="C10" s="5">
        <v>5699</v>
      </c>
      <c r="D10" s="5">
        <v>5448</v>
      </c>
      <c r="E10" s="5">
        <v>251</v>
      </c>
      <c r="F10" s="5">
        <v>67</v>
      </c>
      <c r="G10" s="12">
        <f>F10/C10</f>
        <v>1.1756448499736796E-2</v>
      </c>
      <c r="H10" s="13" t="s">
        <v>35</v>
      </c>
      <c r="I10" s="5">
        <v>47</v>
      </c>
      <c r="J10" s="12">
        <f>I10/D10</f>
        <v>8.627019089574155E-3</v>
      </c>
      <c r="K10" s="5">
        <v>20</v>
      </c>
      <c r="L10" s="12">
        <f>K10/E10</f>
        <v>7.9681274900398405E-2</v>
      </c>
      <c r="M10" s="17">
        <f t="shared" si="0"/>
        <v>7.6085648983519787E-3</v>
      </c>
      <c r="N10" s="17">
        <f t="shared" si="1"/>
        <v>5.9209269752339725E-3</v>
      </c>
      <c r="O10" s="17">
        <f t="shared" si="2"/>
        <v>3.6452665941240477E-2</v>
      </c>
    </row>
    <row r="11" spans="1:15">
      <c r="A11" s="109"/>
      <c r="B11" s="6" t="s">
        <v>11</v>
      </c>
      <c r="C11" s="6">
        <f>SUM(C8:C10)</f>
        <v>23618</v>
      </c>
      <c r="D11" s="6">
        <f>SUM(D8:D10)</f>
        <v>22245</v>
      </c>
      <c r="E11" s="6">
        <f>SUM(E8:E10)</f>
        <v>1373</v>
      </c>
      <c r="F11" s="6">
        <f>SUM(F8:F10)</f>
        <v>207</v>
      </c>
      <c r="G11" s="16">
        <f t="shared" ref="G11:G29" si="3">F11/C11</f>
        <v>8.7645016512829192E-3</v>
      </c>
      <c r="H11" s="14" t="s">
        <v>64</v>
      </c>
      <c r="I11" s="6">
        <f t="shared" ref="I11" si="4">SUM(I10)</f>
        <v>47</v>
      </c>
      <c r="J11" s="16">
        <f>I11/D11</f>
        <v>2.1128343447965837E-3</v>
      </c>
      <c r="K11" s="6">
        <f>SUM(K8:K10)</f>
        <v>56</v>
      </c>
      <c r="L11" s="16">
        <f t="shared" ref="L11:L29" si="5">K11/E11</f>
        <v>4.0786598689002182E-2</v>
      </c>
      <c r="M11" s="17">
        <f t="shared" si="0"/>
        <v>7.6085648983519787E-3</v>
      </c>
      <c r="N11" s="17">
        <f t="shared" si="1"/>
        <v>5.9209269752339725E-3</v>
      </c>
      <c r="O11" s="17">
        <f t="shared" si="2"/>
        <v>3.6452665941240477E-2</v>
      </c>
    </row>
    <row r="12" spans="1:15">
      <c r="A12" s="107" t="s">
        <v>32</v>
      </c>
      <c r="B12" s="5" t="s">
        <v>13</v>
      </c>
      <c r="C12" s="5">
        <v>957</v>
      </c>
      <c r="D12" s="5">
        <v>850</v>
      </c>
      <c r="E12" s="5">
        <v>107</v>
      </c>
      <c r="F12" s="5">
        <v>1</v>
      </c>
      <c r="G12" s="12">
        <f t="shared" si="3"/>
        <v>1.0449320794148381E-3</v>
      </c>
      <c r="H12" s="13" t="s">
        <v>38</v>
      </c>
      <c r="I12" s="5">
        <v>0</v>
      </c>
      <c r="J12" s="12">
        <f t="shared" ref="J12:J13" si="6">I12/D12</f>
        <v>0</v>
      </c>
      <c r="K12" s="5">
        <v>1</v>
      </c>
      <c r="L12" s="12">
        <f t="shared" si="5"/>
        <v>9.3457943925233638E-3</v>
      </c>
      <c r="M12" s="17">
        <f t="shared" si="0"/>
        <v>7.6085648983519787E-3</v>
      </c>
      <c r="N12" s="17">
        <f t="shared" si="1"/>
        <v>5.9209269752339725E-3</v>
      </c>
      <c r="O12" s="17">
        <f t="shared" si="2"/>
        <v>3.6452665941240477E-2</v>
      </c>
    </row>
    <row r="13" spans="1:15">
      <c r="A13" s="108"/>
      <c r="B13" s="5" t="s">
        <v>15</v>
      </c>
      <c r="C13" s="5">
        <v>1968</v>
      </c>
      <c r="D13" s="5">
        <v>1896</v>
      </c>
      <c r="E13" s="5">
        <v>72</v>
      </c>
      <c r="F13" s="5">
        <v>12</v>
      </c>
      <c r="G13" s="12">
        <f t="shared" si="3"/>
        <v>6.0975609756097563E-3</v>
      </c>
      <c r="H13" s="13" t="s">
        <v>39</v>
      </c>
      <c r="I13" s="5">
        <v>10</v>
      </c>
      <c r="J13" s="12">
        <f t="shared" si="6"/>
        <v>5.2742616033755272E-3</v>
      </c>
      <c r="K13" s="5">
        <v>2</v>
      </c>
      <c r="L13" s="12">
        <f t="shared" si="5"/>
        <v>2.7777777777777776E-2</v>
      </c>
      <c r="M13" s="17">
        <f t="shared" si="0"/>
        <v>7.6085648983519787E-3</v>
      </c>
      <c r="N13" s="17">
        <f t="shared" si="1"/>
        <v>5.9209269752339725E-3</v>
      </c>
      <c r="O13" s="17">
        <f t="shared" si="2"/>
        <v>3.6452665941240477E-2</v>
      </c>
    </row>
    <row r="14" spans="1:15">
      <c r="A14" s="109"/>
      <c r="B14" s="6" t="s">
        <v>16</v>
      </c>
      <c r="C14" s="6">
        <f>SUM(C12:C13)</f>
        <v>2925</v>
      </c>
      <c r="D14" s="6">
        <f>SUM(D12:D13)</f>
        <v>2746</v>
      </c>
      <c r="E14" s="6">
        <f>SUM(E12:E13)</f>
        <v>179</v>
      </c>
      <c r="F14" s="6">
        <f>SUM(F12:F13)</f>
        <v>13</v>
      </c>
      <c r="G14" s="16">
        <f t="shared" si="3"/>
        <v>4.4444444444444444E-3</v>
      </c>
      <c r="H14" s="14" t="s">
        <v>65</v>
      </c>
      <c r="I14" s="6">
        <f>SUM(I8:I13)</f>
        <v>208</v>
      </c>
      <c r="J14" s="16">
        <f>I14/D14</f>
        <v>7.5746540422432632E-2</v>
      </c>
      <c r="K14" s="6">
        <f>SUM(K12:K13)</f>
        <v>3</v>
      </c>
      <c r="L14" s="16">
        <f t="shared" si="5"/>
        <v>1.6759776536312849E-2</v>
      </c>
      <c r="M14" s="17">
        <f t="shared" si="0"/>
        <v>7.6085648983519787E-3</v>
      </c>
      <c r="N14" s="17">
        <f t="shared" si="1"/>
        <v>5.9209269752339725E-3</v>
      </c>
      <c r="O14" s="17">
        <f t="shared" si="2"/>
        <v>3.6452665941240477E-2</v>
      </c>
    </row>
    <row r="15" spans="1:15">
      <c r="A15" s="107" t="s">
        <v>33</v>
      </c>
      <c r="B15" s="5" t="s">
        <v>17</v>
      </c>
      <c r="C15" s="5">
        <v>144</v>
      </c>
      <c r="D15" s="5">
        <v>144</v>
      </c>
      <c r="E15" s="5">
        <v>0</v>
      </c>
      <c r="F15" s="5">
        <v>0</v>
      </c>
      <c r="G15" s="12">
        <f t="shared" si="3"/>
        <v>0</v>
      </c>
      <c r="H15" s="13"/>
      <c r="I15" s="5">
        <v>0</v>
      </c>
      <c r="J15" s="12">
        <f t="shared" ref="J15:J24" si="7">I15/D15</f>
        <v>0</v>
      </c>
      <c r="K15" s="5">
        <v>0</v>
      </c>
      <c r="L15" s="12">
        <v>0</v>
      </c>
      <c r="M15" s="17">
        <f t="shared" si="0"/>
        <v>7.6085648983519787E-3</v>
      </c>
      <c r="N15" s="17">
        <f t="shared" si="1"/>
        <v>5.9209269752339725E-3</v>
      </c>
      <c r="O15" s="17">
        <f t="shared" si="2"/>
        <v>3.6452665941240477E-2</v>
      </c>
    </row>
    <row r="16" spans="1:15">
      <c r="A16" s="108"/>
      <c r="B16" s="5" t="s">
        <v>18</v>
      </c>
      <c r="C16" s="5">
        <v>696</v>
      </c>
      <c r="D16" s="5">
        <v>685</v>
      </c>
      <c r="E16" s="5">
        <v>11</v>
      </c>
      <c r="F16" s="5">
        <v>2</v>
      </c>
      <c r="G16" s="12">
        <f t="shared" si="3"/>
        <v>2.8735632183908046E-3</v>
      </c>
      <c r="H16" s="13" t="s">
        <v>40</v>
      </c>
      <c r="I16" s="5">
        <v>2</v>
      </c>
      <c r="J16" s="12">
        <f t="shared" si="7"/>
        <v>2.9197080291970801E-3</v>
      </c>
      <c r="K16" s="5">
        <v>0</v>
      </c>
      <c r="L16" s="12">
        <f t="shared" si="5"/>
        <v>0</v>
      </c>
      <c r="M16" s="17">
        <f t="shared" si="0"/>
        <v>7.6085648983519787E-3</v>
      </c>
      <c r="N16" s="17">
        <f t="shared" si="1"/>
        <v>5.9209269752339725E-3</v>
      </c>
      <c r="O16" s="17">
        <f t="shared" si="2"/>
        <v>3.6452665941240477E-2</v>
      </c>
    </row>
    <row r="17" spans="1:15">
      <c r="A17" s="108"/>
      <c r="B17" s="5" t="s">
        <v>19</v>
      </c>
      <c r="C17" s="5">
        <v>618</v>
      </c>
      <c r="D17" s="5">
        <v>603</v>
      </c>
      <c r="E17" s="5">
        <v>15</v>
      </c>
      <c r="F17" s="5">
        <v>6</v>
      </c>
      <c r="G17" s="12">
        <f t="shared" si="3"/>
        <v>9.7087378640776691E-3</v>
      </c>
      <c r="H17" s="13" t="s">
        <v>41</v>
      </c>
      <c r="I17" s="5">
        <v>4</v>
      </c>
      <c r="J17" s="12">
        <f t="shared" si="7"/>
        <v>6.6334991708126038E-3</v>
      </c>
      <c r="K17" s="5">
        <v>2</v>
      </c>
      <c r="L17" s="12">
        <f t="shared" si="5"/>
        <v>0.13333333333333333</v>
      </c>
      <c r="M17" s="17">
        <f t="shared" si="0"/>
        <v>7.6085648983519787E-3</v>
      </c>
      <c r="N17" s="17">
        <f t="shared" si="1"/>
        <v>5.9209269752339725E-3</v>
      </c>
      <c r="O17" s="17">
        <f t="shared" si="2"/>
        <v>3.6452665941240477E-2</v>
      </c>
    </row>
    <row r="18" spans="1:15">
      <c r="A18" s="108"/>
      <c r="B18" s="5" t="s">
        <v>20</v>
      </c>
      <c r="C18" s="5">
        <v>712</v>
      </c>
      <c r="D18" s="5">
        <v>660</v>
      </c>
      <c r="E18" s="5">
        <v>52</v>
      </c>
      <c r="F18" s="5">
        <v>3</v>
      </c>
      <c r="G18" s="12">
        <f t="shared" si="3"/>
        <v>4.2134831460674156E-3</v>
      </c>
      <c r="H18" s="13" t="s">
        <v>42</v>
      </c>
      <c r="I18" s="5">
        <v>3</v>
      </c>
      <c r="J18" s="12">
        <f t="shared" si="7"/>
        <v>4.5454545454545452E-3</v>
      </c>
      <c r="K18" s="5">
        <v>0</v>
      </c>
      <c r="L18" s="12">
        <f t="shared" si="5"/>
        <v>0</v>
      </c>
      <c r="M18" s="17">
        <f t="shared" si="0"/>
        <v>7.6085648983519787E-3</v>
      </c>
      <c r="N18" s="17">
        <f t="shared" si="1"/>
        <v>5.9209269752339725E-3</v>
      </c>
      <c r="O18" s="17">
        <f t="shared" si="2"/>
        <v>3.6452665941240477E-2</v>
      </c>
    </row>
    <row r="19" spans="1:15">
      <c r="A19" s="108"/>
      <c r="B19" s="5" t="s">
        <v>21</v>
      </c>
      <c r="C19" s="5">
        <v>2</v>
      </c>
      <c r="D19" s="5">
        <v>2</v>
      </c>
      <c r="E19" s="5">
        <v>0</v>
      </c>
      <c r="F19" s="5">
        <v>0</v>
      </c>
      <c r="G19" s="12">
        <f t="shared" si="3"/>
        <v>0</v>
      </c>
      <c r="H19" s="13"/>
      <c r="I19" s="5">
        <v>0</v>
      </c>
      <c r="J19" s="12">
        <f t="shared" si="7"/>
        <v>0</v>
      </c>
      <c r="K19" s="5">
        <v>0</v>
      </c>
      <c r="L19" s="12">
        <v>0</v>
      </c>
      <c r="M19" s="17">
        <f t="shared" si="0"/>
        <v>7.6085648983519787E-3</v>
      </c>
      <c r="N19" s="17">
        <f t="shared" si="1"/>
        <v>5.9209269752339725E-3</v>
      </c>
      <c r="O19" s="17">
        <f t="shared" si="2"/>
        <v>3.6452665941240477E-2</v>
      </c>
    </row>
    <row r="20" spans="1:15">
      <c r="A20" s="108"/>
      <c r="B20" s="5" t="s">
        <v>22</v>
      </c>
      <c r="C20" s="5">
        <v>1229</v>
      </c>
      <c r="D20" s="5">
        <v>1130</v>
      </c>
      <c r="E20" s="5">
        <v>99</v>
      </c>
      <c r="F20" s="5">
        <v>0</v>
      </c>
      <c r="G20" s="12">
        <f t="shared" si="3"/>
        <v>0</v>
      </c>
      <c r="H20" s="13"/>
      <c r="I20" s="5">
        <v>0</v>
      </c>
      <c r="J20" s="12">
        <f t="shared" si="7"/>
        <v>0</v>
      </c>
      <c r="K20" s="5">
        <v>0</v>
      </c>
      <c r="L20" s="12">
        <f t="shared" si="5"/>
        <v>0</v>
      </c>
      <c r="M20" s="17">
        <f t="shared" si="0"/>
        <v>7.6085648983519787E-3</v>
      </c>
      <c r="N20" s="17">
        <f t="shared" si="1"/>
        <v>5.9209269752339725E-3</v>
      </c>
      <c r="O20" s="17">
        <f t="shared" si="2"/>
        <v>3.6452665941240477E-2</v>
      </c>
    </row>
    <row r="21" spans="1:15">
      <c r="A21" s="108"/>
      <c r="B21" s="5" t="s">
        <v>23</v>
      </c>
      <c r="C21" s="5">
        <v>614</v>
      </c>
      <c r="D21" s="5">
        <v>607</v>
      </c>
      <c r="E21" s="5">
        <v>7</v>
      </c>
      <c r="F21" s="5">
        <v>5</v>
      </c>
      <c r="G21" s="12">
        <f t="shared" si="3"/>
        <v>8.1433224755700327E-3</v>
      </c>
      <c r="H21" s="13" t="s">
        <v>43</v>
      </c>
      <c r="I21" s="5">
        <v>4</v>
      </c>
      <c r="J21" s="12">
        <f t="shared" si="7"/>
        <v>6.5897858319604614E-3</v>
      </c>
      <c r="K21" s="5">
        <v>1</v>
      </c>
      <c r="L21" s="12">
        <f t="shared" si="5"/>
        <v>0.14285714285714285</v>
      </c>
      <c r="M21" s="17">
        <f t="shared" si="0"/>
        <v>7.6085648983519787E-3</v>
      </c>
      <c r="N21" s="17">
        <f t="shared" si="1"/>
        <v>5.9209269752339725E-3</v>
      </c>
      <c r="O21" s="17">
        <f t="shared" si="2"/>
        <v>3.6452665941240477E-2</v>
      </c>
    </row>
    <row r="22" spans="1:15">
      <c r="A22" s="108"/>
      <c r="B22" s="5" t="s">
        <v>24</v>
      </c>
      <c r="C22" s="5">
        <v>1108</v>
      </c>
      <c r="D22" s="5">
        <v>1057</v>
      </c>
      <c r="E22" s="5">
        <v>51</v>
      </c>
      <c r="F22" s="5">
        <v>11</v>
      </c>
      <c r="G22" s="12">
        <f t="shared" si="3"/>
        <v>9.9277978339350186E-3</v>
      </c>
      <c r="H22" s="13" t="s">
        <v>44</v>
      </c>
      <c r="I22" s="5">
        <v>6</v>
      </c>
      <c r="J22" s="12">
        <f t="shared" si="7"/>
        <v>5.6764427625354778E-3</v>
      </c>
      <c r="K22" s="5">
        <v>5</v>
      </c>
      <c r="L22" s="12">
        <f t="shared" si="5"/>
        <v>9.8039215686274508E-2</v>
      </c>
      <c r="M22" s="17">
        <f t="shared" si="0"/>
        <v>7.6085648983519787E-3</v>
      </c>
      <c r="N22" s="17">
        <f t="shared" si="1"/>
        <v>5.9209269752339725E-3</v>
      </c>
      <c r="O22" s="17">
        <f t="shared" si="2"/>
        <v>3.6452665941240477E-2</v>
      </c>
    </row>
    <row r="23" spans="1:15">
      <c r="A23" s="108"/>
      <c r="B23" s="5" t="s">
        <v>25</v>
      </c>
      <c r="C23" s="5">
        <v>503</v>
      </c>
      <c r="D23" s="5">
        <v>482</v>
      </c>
      <c r="E23" s="5">
        <v>21</v>
      </c>
      <c r="F23" s="5">
        <v>2</v>
      </c>
      <c r="G23" s="12">
        <f t="shared" si="3"/>
        <v>3.9761431411530811E-3</v>
      </c>
      <c r="H23" s="13" t="s">
        <v>45</v>
      </c>
      <c r="I23" s="5">
        <v>2</v>
      </c>
      <c r="J23" s="12">
        <f t="shared" si="7"/>
        <v>4.1493775933609959E-3</v>
      </c>
      <c r="K23" s="5">
        <v>0</v>
      </c>
      <c r="L23" s="12">
        <f t="shared" si="5"/>
        <v>0</v>
      </c>
      <c r="M23" s="17">
        <f t="shared" si="0"/>
        <v>7.6085648983519787E-3</v>
      </c>
      <c r="N23" s="17">
        <f t="shared" si="1"/>
        <v>5.9209269752339725E-3</v>
      </c>
      <c r="O23" s="17">
        <f t="shared" si="2"/>
        <v>3.6452665941240477E-2</v>
      </c>
    </row>
    <row r="24" spans="1:15">
      <c r="A24" s="108"/>
      <c r="B24" s="5" t="s">
        <v>26</v>
      </c>
      <c r="C24" s="5">
        <v>851</v>
      </c>
      <c r="D24" s="5">
        <v>830</v>
      </c>
      <c r="E24" s="5">
        <v>21</v>
      </c>
      <c r="F24" s="5">
        <v>2</v>
      </c>
      <c r="G24" s="12">
        <f t="shared" si="3"/>
        <v>2.3501762632197414E-3</v>
      </c>
      <c r="H24" s="13" t="s">
        <v>46</v>
      </c>
      <c r="I24" s="5">
        <v>2</v>
      </c>
      <c r="J24" s="12">
        <f t="shared" si="7"/>
        <v>2.4096385542168677E-3</v>
      </c>
      <c r="K24" s="5">
        <v>0</v>
      </c>
      <c r="L24" s="12">
        <f t="shared" si="5"/>
        <v>0</v>
      </c>
      <c r="M24" s="17">
        <f t="shared" si="0"/>
        <v>7.6085648983519787E-3</v>
      </c>
      <c r="N24" s="17">
        <f t="shared" si="1"/>
        <v>5.9209269752339725E-3</v>
      </c>
      <c r="O24" s="17">
        <f t="shared" si="2"/>
        <v>3.6452665941240477E-2</v>
      </c>
    </row>
    <row r="25" spans="1:15">
      <c r="A25" s="109"/>
      <c r="B25" s="6" t="s">
        <v>27</v>
      </c>
      <c r="C25" s="6">
        <f>SUM(C15:C24)</f>
        <v>6477</v>
      </c>
      <c r="D25" s="6">
        <f>SUM(D15:D24)</f>
        <v>6200</v>
      </c>
      <c r="E25" s="6">
        <f t="shared" ref="E25:F25" si="8">SUM(E15:E24)</f>
        <v>277</v>
      </c>
      <c r="F25" s="6">
        <f t="shared" si="8"/>
        <v>31</v>
      </c>
      <c r="G25" s="16">
        <f t="shared" si="3"/>
        <v>4.7861664350779681E-3</v>
      </c>
      <c r="H25" s="14" t="s">
        <v>61</v>
      </c>
      <c r="I25" s="6">
        <f>SUM(I15:I24)</f>
        <v>23</v>
      </c>
      <c r="J25" s="16">
        <f>I25/D25</f>
        <v>3.7096774193548388E-3</v>
      </c>
      <c r="K25" s="6">
        <f>SUM(K15:K24)</f>
        <v>8</v>
      </c>
      <c r="L25" s="16">
        <f t="shared" si="5"/>
        <v>2.8880866425992781E-2</v>
      </c>
      <c r="M25" s="17">
        <f t="shared" si="0"/>
        <v>7.6085648983519787E-3</v>
      </c>
      <c r="N25" s="17">
        <f t="shared" si="1"/>
        <v>5.9209269752339725E-3</v>
      </c>
      <c r="O25" s="17">
        <f t="shared" si="2"/>
        <v>3.6452665941240477E-2</v>
      </c>
    </row>
    <row r="26" spans="1:15">
      <c r="A26" s="107" t="s">
        <v>34</v>
      </c>
      <c r="B26" s="5" t="s">
        <v>29</v>
      </c>
      <c r="C26" s="5">
        <v>131</v>
      </c>
      <c r="D26" s="5">
        <v>127</v>
      </c>
      <c r="E26" s="5">
        <v>4</v>
      </c>
      <c r="F26" s="5">
        <v>1</v>
      </c>
      <c r="G26" s="12">
        <f t="shared" si="3"/>
        <v>7.6335877862595417E-3</v>
      </c>
      <c r="H26" s="13" t="s">
        <v>47</v>
      </c>
      <c r="I26" s="5">
        <v>1</v>
      </c>
      <c r="J26" s="12">
        <f>I26/D26</f>
        <v>7.874015748031496E-3</v>
      </c>
      <c r="K26" s="5">
        <v>0</v>
      </c>
      <c r="L26" s="12">
        <f t="shared" si="5"/>
        <v>0</v>
      </c>
      <c r="M26" s="17">
        <f t="shared" si="0"/>
        <v>7.6085648983519787E-3</v>
      </c>
      <c r="N26" s="17">
        <f t="shared" si="1"/>
        <v>5.9209269752339725E-3</v>
      </c>
      <c r="O26" s="17">
        <f t="shared" si="2"/>
        <v>3.6452665941240477E-2</v>
      </c>
    </row>
    <row r="27" spans="1:15">
      <c r="A27" s="108"/>
      <c r="B27" s="5" t="s">
        <v>28</v>
      </c>
      <c r="C27" s="5">
        <v>101</v>
      </c>
      <c r="D27" s="5">
        <v>96</v>
      </c>
      <c r="E27" s="5">
        <v>5</v>
      </c>
      <c r="F27" s="5">
        <v>1</v>
      </c>
      <c r="G27" s="12">
        <f t="shared" si="3"/>
        <v>9.9009900990099011E-3</v>
      </c>
      <c r="H27" s="13" t="s">
        <v>48</v>
      </c>
      <c r="I27" s="5">
        <v>1</v>
      </c>
      <c r="J27" s="12">
        <f>I27/D27</f>
        <v>1.0416666666666666E-2</v>
      </c>
      <c r="K27" s="5">
        <v>0</v>
      </c>
      <c r="L27" s="12">
        <f t="shared" si="5"/>
        <v>0</v>
      </c>
      <c r="M27" s="17">
        <f t="shared" si="0"/>
        <v>7.6085648983519787E-3</v>
      </c>
      <c r="N27" s="17">
        <f t="shared" si="1"/>
        <v>5.9209269752339725E-3</v>
      </c>
      <c r="O27" s="17">
        <f t="shared" si="2"/>
        <v>3.6452665941240477E-2</v>
      </c>
    </row>
    <row r="28" spans="1:15">
      <c r="A28" s="109"/>
      <c r="B28" s="10" t="s">
        <v>50</v>
      </c>
      <c r="C28" s="10">
        <f>SUM(C26:C27)</f>
        <v>232</v>
      </c>
      <c r="D28" s="10">
        <f>SUM(D26:D27)</f>
        <v>223</v>
      </c>
      <c r="E28" s="10">
        <f>SUM(E26:E27)</f>
        <v>9</v>
      </c>
      <c r="F28" s="10">
        <f>SUM(F26:F27)</f>
        <v>2</v>
      </c>
      <c r="G28" s="16">
        <f t="shared" si="3"/>
        <v>8.6206896551724137E-3</v>
      </c>
      <c r="H28" s="15" t="s">
        <v>62</v>
      </c>
      <c r="I28" s="10">
        <f>SUM(I26:I27)</f>
        <v>2</v>
      </c>
      <c r="J28" s="16">
        <f>I28/D28</f>
        <v>8.9686098654708519E-3</v>
      </c>
      <c r="K28" s="10">
        <f>SUM(K26:K27)</f>
        <v>0</v>
      </c>
      <c r="L28" s="16">
        <f t="shared" si="5"/>
        <v>0</v>
      </c>
      <c r="M28" s="17">
        <f t="shared" si="0"/>
        <v>7.6085648983519787E-3</v>
      </c>
      <c r="N28" s="17">
        <f t="shared" si="1"/>
        <v>5.9209269752339725E-3</v>
      </c>
      <c r="O28" s="17">
        <f t="shared" si="2"/>
        <v>3.6452665941240477E-2</v>
      </c>
    </row>
    <row r="29" spans="1:15">
      <c r="A29" s="5"/>
      <c r="B29" s="6" t="s">
        <v>30</v>
      </c>
      <c r="C29" s="6">
        <f>SUM(C28,C25,C14,C11)</f>
        <v>33252</v>
      </c>
      <c r="D29" s="6">
        <f>SUM(D28,D25,D14,D11)</f>
        <v>31414</v>
      </c>
      <c r="E29" s="6">
        <f>SUM(E28,E25,E14,E11)</f>
        <v>1838</v>
      </c>
      <c r="F29" s="6">
        <f>SUM(F28,F25,F14,F11)</f>
        <v>253</v>
      </c>
      <c r="G29" s="16">
        <f t="shared" si="3"/>
        <v>7.6085648983519787E-3</v>
      </c>
      <c r="H29" s="14" t="s">
        <v>51</v>
      </c>
      <c r="I29" s="6">
        <v>186</v>
      </c>
      <c r="J29" s="16">
        <f>I29/D29</f>
        <v>5.9209269752339725E-3</v>
      </c>
      <c r="K29" s="6">
        <f>SUM(K11+K14+K25)</f>
        <v>67</v>
      </c>
      <c r="L29" s="16">
        <f t="shared" si="5"/>
        <v>3.6452665941240477E-2</v>
      </c>
    </row>
    <row r="30" spans="1:15">
      <c r="A30" s="19"/>
      <c r="B30" s="20"/>
      <c r="C30" s="20"/>
      <c r="D30" s="20"/>
      <c r="E30" s="20"/>
      <c r="F30" s="20"/>
      <c r="G30" s="21"/>
      <c r="H30" s="22"/>
      <c r="I30" s="20"/>
      <c r="J30" s="21"/>
      <c r="K30" s="20"/>
      <c r="L30" s="21"/>
    </row>
    <row r="31" spans="1:15">
      <c r="A31" s="1" t="s">
        <v>59</v>
      </c>
      <c r="B31" s="20"/>
      <c r="C31" s="20"/>
      <c r="D31" s="20"/>
      <c r="E31" s="20"/>
      <c r="F31" s="20"/>
      <c r="G31" s="21"/>
      <c r="H31" s="22"/>
      <c r="I31" s="20"/>
      <c r="J31" s="21"/>
      <c r="K31" s="20"/>
      <c r="L31" s="21"/>
    </row>
    <row r="32" spans="1:15">
      <c r="A32" s="110"/>
      <c r="B32" s="111"/>
      <c r="C32" s="23" t="s">
        <v>3</v>
      </c>
      <c r="D32" s="112" t="s">
        <v>4</v>
      </c>
      <c r="E32" s="112"/>
      <c r="F32" s="112"/>
      <c r="I32" s="20"/>
      <c r="J32" s="21"/>
      <c r="K32" s="20"/>
      <c r="L32" s="21"/>
    </row>
    <row r="33" spans="1:20">
      <c r="A33" s="5"/>
      <c r="B33" s="6"/>
      <c r="C33" s="18"/>
      <c r="D33" s="113" t="s">
        <v>52</v>
      </c>
      <c r="E33" s="114"/>
      <c r="F33" s="115"/>
      <c r="I33" s="20"/>
      <c r="J33" s="21"/>
      <c r="K33" s="20"/>
      <c r="L33" s="21"/>
    </row>
    <row r="34" spans="1:20" ht="87">
      <c r="A34" s="5"/>
      <c r="B34" s="6" t="s">
        <v>2</v>
      </c>
      <c r="C34" s="7" t="s">
        <v>75</v>
      </c>
      <c r="D34" s="8" t="s">
        <v>53</v>
      </c>
      <c r="E34" s="8" t="s">
        <v>74</v>
      </c>
      <c r="F34" s="7" t="s">
        <v>49</v>
      </c>
      <c r="H34" s="26" t="s">
        <v>66</v>
      </c>
      <c r="I34" s="26" t="s">
        <v>67</v>
      </c>
      <c r="J34" s="26" t="s">
        <v>68</v>
      </c>
      <c r="K34" s="26" t="s">
        <v>69</v>
      </c>
      <c r="L34" s="21"/>
      <c r="T34" s="33"/>
    </row>
    <row r="35" spans="1:20">
      <c r="A35" s="107" t="s">
        <v>31</v>
      </c>
      <c r="B35" s="5" t="s">
        <v>12</v>
      </c>
      <c r="C35" s="5">
        <v>9250</v>
      </c>
      <c r="D35" s="5">
        <v>42</v>
      </c>
      <c r="E35" s="12">
        <f>D35/C35</f>
        <v>4.5405405405405403E-3</v>
      </c>
      <c r="F35" s="13" t="s">
        <v>37</v>
      </c>
      <c r="G35" s="17">
        <v>0.03</v>
      </c>
      <c r="H35" s="27">
        <f>LEFT(F35,4)%</f>
        <v>3.3E-3</v>
      </c>
      <c r="I35" s="27">
        <f>RIGHT(F35,4)%</f>
        <v>6.0999999999999995E-3</v>
      </c>
      <c r="J35" s="27">
        <f>E35-H35</f>
        <v>1.2405405405405403E-3</v>
      </c>
      <c r="K35" s="27">
        <f>I35-E35</f>
        <v>1.5594594594594592E-3</v>
      </c>
      <c r="L35" s="21"/>
    </row>
    <row r="36" spans="1:20">
      <c r="A36" s="108"/>
      <c r="B36" s="5" t="s">
        <v>14</v>
      </c>
      <c r="C36" s="5">
        <v>8669</v>
      </c>
      <c r="D36" s="5">
        <v>98</v>
      </c>
      <c r="E36" s="12">
        <f>D36/C36</f>
        <v>1.1304648748413889E-2</v>
      </c>
      <c r="F36" s="13" t="s">
        <v>63</v>
      </c>
      <c r="G36" s="17">
        <v>0.03</v>
      </c>
      <c r="H36" s="27">
        <f t="shared" ref="H36:H55" si="9">LEFT(F36,4)%</f>
        <v>9.1999999999999998E-3</v>
      </c>
      <c r="I36" s="27">
        <f t="shared" ref="I36:I55" si="10">RIGHT(F36,4)%</f>
        <v>1.38E-2</v>
      </c>
      <c r="J36" s="27">
        <f t="shared" ref="J36:J55" si="11">E36-H36</f>
        <v>2.1046487484138888E-3</v>
      </c>
      <c r="K36" s="27">
        <f t="shared" ref="K36:K55" si="12">I36-E36</f>
        <v>2.4953512515861111E-3</v>
      </c>
      <c r="L36" s="21"/>
    </row>
    <row r="37" spans="1:20" ht="14.25" customHeight="1">
      <c r="A37" s="108"/>
      <c r="B37" s="5" t="s">
        <v>10</v>
      </c>
      <c r="C37" s="5">
        <v>5699</v>
      </c>
      <c r="D37" s="5">
        <v>67</v>
      </c>
      <c r="E37" s="12">
        <f t="shared" ref="E37:E55" si="13">D37/C37</f>
        <v>1.1756448499736796E-2</v>
      </c>
      <c r="F37" s="13" t="s">
        <v>35</v>
      </c>
      <c r="G37" s="17">
        <v>0.03</v>
      </c>
      <c r="H37" s="27">
        <f t="shared" si="9"/>
        <v>9.1000000000000004E-3</v>
      </c>
      <c r="I37" s="27">
        <f t="shared" si="10"/>
        <v>1.49E-2</v>
      </c>
      <c r="J37" s="27">
        <f t="shared" si="11"/>
        <v>2.6564484997367958E-3</v>
      </c>
      <c r="K37" s="27">
        <f t="shared" si="12"/>
        <v>3.1435515002632038E-3</v>
      </c>
      <c r="L37" s="21"/>
    </row>
    <row r="38" spans="1:20">
      <c r="A38" s="109"/>
      <c r="B38" s="6" t="s">
        <v>11</v>
      </c>
      <c r="C38" s="6">
        <f>SUM(C35:C37)</f>
        <v>23618</v>
      </c>
      <c r="D38" s="6">
        <f>SUM(D35:D37)</f>
        <v>207</v>
      </c>
      <c r="E38" s="16">
        <f>SUM(D38/C38)</f>
        <v>8.7645016512829192E-3</v>
      </c>
      <c r="F38" s="14" t="s">
        <v>64</v>
      </c>
      <c r="G38" s="17">
        <v>0.03</v>
      </c>
      <c r="H38" s="27">
        <f t="shared" si="9"/>
        <v>7.6E-3</v>
      </c>
      <c r="I38" s="27">
        <f t="shared" si="10"/>
        <v>0.01</v>
      </c>
      <c r="J38" s="27">
        <f t="shared" si="11"/>
        <v>1.1645016512829192E-3</v>
      </c>
      <c r="K38" s="27">
        <f t="shared" si="12"/>
        <v>1.2354983487170811E-3</v>
      </c>
      <c r="L38" s="21"/>
    </row>
    <row r="39" spans="1:20">
      <c r="A39" s="107" t="s">
        <v>32</v>
      </c>
      <c r="B39" s="5" t="s">
        <v>13</v>
      </c>
      <c r="C39" s="5">
        <v>957</v>
      </c>
      <c r="D39" s="5">
        <v>1</v>
      </c>
      <c r="E39" s="12">
        <f t="shared" si="13"/>
        <v>1.0449320794148381E-3</v>
      </c>
      <c r="F39" s="13" t="s">
        <v>38</v>
      </c>
      <c r="G39" s="17">
        <v>0.03</v>
      </c>
      <c r="H39" s="27">
        <f t="shared" si="9"/>
        <v>0</v>
      </c>
      <c r="I39" s="27">
        <f t="shared" si="10"/>
        <v>5.7999999999999996E-3</v>
      </c>
      <c r="J39" s="27">
        <f t="shared" si="11"/>
        <v>1.0449320794148381E-3</v>
      </c>
      <c r="K39" s="27">
        <f t="shared" si="12"/>
        <v>4.7550679205851619E-3</v>
      </c>
      <c r="L39" s="21"/>
    </row>
    <row r="40" spans="1:20">
      <c r="A40" s="108"/>
      <c r="B40" s="5" t="s">
        <v>15</v>
      </c>
      <c r="C40" s="5">
        <v>1968</v>
      </c>
      <c r="D40" s="5">
        <v>12</v>
      </c>
      <c r="E40" s="12">
        <f t="shared" si="13"/>
        <v>6.0975609756097563E-3</v>
      </c>
      <c r="F40" s="13" t="s">
        <v>39</v>
      </c>
      <c r="G40" s="17">
        <v>0.03</v>
      </c>
      <c r="H40" s="27">
        <f t="shared" si="9"/>
        <v>3.2000000000000002E-3</v>
      </c>
      <c r="I40" s="27">
        <f t="shared" si="10"/>
        <v>1.06E-2</v>
      </c>
      <c r="J40" s="27">
        <f t="shared" si="11"/>
        <v>2.8975609756097562E-3</v>
      </c>
      <c r="K40" s="27">
        <f t="shared" si="12"/>
        <v>4.5024390243902437E-3</v>
      </c>
      <c r="L40" s="21"/>
    </row>
    <row r="41" spans="1:20">
      <c r="A41" s="109"/>
      <c r="B41" s="6" t="s">
        <v>16</v>
      </c>
      <c r="C41" s="6">
        <f>SUM(C39:C40)</f>
        <v>2925</v>
      </c>
      <c r="D41" s="6">
        <f>SUM(D39:D40)</f>
        <v>13</v>
      </c>
      <c r="E41" s="16">
        <f>SUM(D41/C41)</f>
        <v>4.4444444444444444E-3</v>
      </c>
      <c r="F41" s="14" t="s">
        <v>65</v>
      </c>
      <c r="G41" s="17">
        <v>0.03</v>
      </c>
      <c r="H41" s="27">
        <f t="shared" si="9"/>
        <v>2.3999999999999998E-3</v>
      </c>
      <c r="I41" s="27">
        <f t="shared" si="10"/>
        <v>7.6E-3</v>
      </c>
      <c r="J41" s="27">
        <f t="shared" si="11"/>
        <v>2.0444444444444447E-3</v>
      </c>
      <c r="K41" s="27">
        <f t="shared" si="12"/>
        <v>3.1555555555555555E-3</v>
      </c>
      <c r="L41" s="21"/>
    </row>
    <row r="42" spans="1:20">
      <c r="A42" s="107" t="s">
        <v>33</v>
      </c>
      <c r="B42" s="5" t="s">
        <v>17</v>
      </c>
      <c r="C42" s="5">
        <v>144</v>
      </c>
      <c r="D42" s="5">
        <v>0</v>
      </c>
      <c r="E42" s="12">
        <f t="shared" si="13"/>
        <v>0</v>
      </c>
      <c r="F42" s="13"/>
      <c r="G42" s="17">
        <v>0.03</v>
      </c>
      <c r="H42" s="27" t="e">
        <f t="shared" si="9"/>
        <v>#VALUE!</v>
      </c>
      <c r="I42" s="27" t="e">
        <f t="shared" si="10"/>
        <v>#VALUE!</v>
      </c>
      <c r="J42" s="27" t="e">
        <f t="shared" si="11"/>
        <v>#VALUE!</v>
      </c>
      <c r="K42" s="27" t="e">
        <f t="shared" si="12"/>
        <v>#VALUE!</v>
      </c>
      <c r="L42" s="21"/>
    </row>
    <row r="43" spans="1:20">
      <c r="A43" s="108"/>
      <c r="B43" s="5" t="s">
        <v>18</v>
      </c>
      <c r="C43" s="5">
        <v>696</v>
      </c>
      <c r="D43" s="5">
        <v>2</v>
      </c>
      <c r="E43" s="12">
        <f t="shared" si="13"/>
        <v>2.8735632183908046E-3</v>
      </c>
      <c r="F43" s="13" t="s">
        <v>40</v>
      </c>
      <c r="G43" s="17">
        <v>0.03</v>
      </c>
      <c r="H43" s="27">
        <f t="shared" si="9"/>
        <v>2.9999999999999997E-4</v>
      </c>
      <c r="I43" s="27">
        <f t="shared" si="10"/>
        <v>1.03E-2</v>
      </c>
      <c r="J43" s="27">
        <f t="shared" si="11"/>
        <v>2.5735632183908046E-3</v>
      </c>
      <c r="K43" s="27">
        <f t="shared" si="12"/>
        <v>7.4264367816091956E-3</v>
      </c>
      <c r="L43" s="21"/>
    </row>
    <row r="44" spans="1:20">
      <c r="A44" s="108"/>
      <c r="B44" s="5" t="s">
        <v>19</v>
      </c>
      <c r="C44" s="5">
        <v>618</v>
      </c>
      <c r="D44" s="5">
        <v>6</v>
      </c>
      <c r="E44" s="12">
        <f t="shared" si="13"/>
        <v>9.7087378640776691E-3</v>
      </c>
      <c r="F44" s="13" t="s">
        <v>41</v>
      </c>
      <c r="G44" s="17">
        <v>0.03</v>
      </c>
      <c r="H44" s="27">
        <f t="shared" si="9"/>
        <v>3.5999999999999999E-3</v>
      </c>
      <c r="I44" s="27">
        <f t="shared" si="10"/>
        <v>2.1000000000000001E-2</v>
      </c>
      <c r="J44" s="27">
        <f t="shared" si="11"/>
        <v>6.1087378640776692E-3</v>
      </c>
      <c r="K44" s="27">
        <f t="shared" si="12"/>
        <v>1.1291262135922332E-2</v>
      </c>
      <c r="L44" s="21"/>
    </row>
    <row r="45" spans="1:20">
      <c r="A45" s="108"/>
      <c r="B45" s="5" t="s">
        <v>20</v>
      </c>
      <c r="C45" s="5">
        <v>712</v>
      </c>
      <c r="D45" s="5">
        <v>3</v>
      </c>
      <c r="E45" s="12">
        <f t="shared" si="13"/>
        <v>4.2134831460674156E-3</v>
      </c>
      <c r="F45" s="13" t="s">
        <v>42</v>
      </c>
      <c r="G45" s="17">
        <v>0.03</v>
      </c>
      <c r="H45" s="27">
        <f t="shared" si="9"/>
        <v>8.9999999999999998E-4</v>
      </c>
      <c r="I45" s="27">
        <f t="shared" si="10"/>
        <v>1.23E-2</v>
      </c>
      <c r="J45" s="27">
        <f t="shared" si="11"/>
        <v>3.3134831460674159E-3</v>
      </c>
      <c r="K45" s="27">
        <f t="shared" si="12"/>
        <v>8.0865168539325846E-3</v>
      </c>
      <c r="L45" s="21"/>
    </row>
    <row r="46" spans="1:20">
      <c r="A46" s="108"/>
      <c r="B46" s="5" t="s">
        <v>21</v>
      </c>
      <c r="C46" s="5">
        <v>2</v>
      </c>
      <c r="D46" s="5">
        <v>0</v>
      </c>
      <c r="E46" s="12">
        <f t="shared" si="13"/>
        <v>0</v>
      </c>
      <c r="F46" s="13"/>
      <c r="G46" s="17">
        <v>0.03</v>
      </c>
      <c r="H46" s="27" t="e">
        <f t="shared" si="9"/>
        <v>#VALUE!</v>
      </c>
      <c r="I46" s="27" t="e">
        <f t="shared" si="10"/>
        <v>#VALUE!</v>
      </c>
      <c r="J46" s="27" t="e">
        <f t="shared" si="11"/>
        <v>#VALUE!</v>
      </c>
      <c r="K46" s="27" t="e">
        <f t="shared" si="12"/>
        <v>#VALUE!</v>
      </c>
      <c r="L46" s="21"/>
    </row>
    <row r="47" spans="1:20">
      <c r="A47" s="108"/>
      <c r="B47" s="5" t="s">
        <v>22</v>
      </c>
      <c r="C47" s="5">
        <v>1229</v>
      </c>
      <c r="D47" s="5">
        <v>0</v>
      </c>
      <c r="E47" s="12">
        <f t="shared" si="13"/>
        <v>0</v>
      </c>
      <c r="F47" s="13"/>
      <c r="G47" s="17">
        <v>0.03</v>
      </c>
      <c r="H47" s="27" t="e">
        <f t="shared" si="9"/>
        <v>#VALUE!</v>
      </c>
      <c r="I47" s="27" t="e">
        <f t="shared" si="10"/>
        <v>#VALUE!</v>
      </c>
      <c r="J47" s="27" t="e">
        <f t="shared" si="11"/>
        <v>#VALUE!</v>
      </c>
      <c r="K47" s="27" t="e">
        <f t="shared" si="12"/>
        <v>#VALUE!</v>
      </c>
      <c r="L47" s="21"/>
    </row>
    <row r="48" spans="1:20">
      <c r="A48" s="108"/>
      <c r="B48" s="5" t="s">
        <v>23</v>
      </c>
      <c r="C48" s="5">
        <v>614</v>
      </c>
      <c r="D48" s="5">
        <v>5</v>
      </c>
      <c r="E48" s="12">
        <f t="shared" si="13"/>
        <v>8.1433224755700327E-3</v>
      </c>
      <c r="F48" s="13" t="s">
        <v>43</v>
      </c>
      <c r="G48" s="17">
        <v>0.03</v>
      </c>
      <c r="H48" s="27">
        <f t="shared" si="9"/>
        <v>2.5999999999999999E-3</v>
      </c>
      <c r="I48" s="27">
        <f t="shared" si="10"/>
        <v>1.89E-2</v>
      </c>
      <c r="J48" s="27">
        <f t="shared" si="11"/>
        <v>5.5433224755700328E-3</v>
      </c>
      <c r="K48" s="27">
        <f t="shared" si="12"/>
        <v>1.0756677524429967E-2</v>
      </c>
      <c r="L48" s="21"/>
    </row>
    <row r="49" spans="1:12">
      <c r="A49" s="108"/>
      <c r="B49" s="5" t="s">
        <v>24</v>
      </c>
      <c r="C49" s="5">
        <v>1108</v>
      </c>
      <c r="D49" s="5">
        <v>11</v>
      </c>
      <c r="E49" s="12">
        <f t="shared" si="13"/>
        <v>9.9277978339350186E-3</v>
      </c>
      <c r="F49" s="13" t="s">
        <v>44</v>
      </c>
      <c r="G49" s="17">
        <v>0.03</v>
      </c>
      <c r="H49" s="27">
        <f t="shared" si="9"/>
        <v>5.0000000000000001E-3</v>
      </c>
      <c r="I49" s="27">
        <f t="shared" si="10"/>
        <v>1.77E-2</v>
      </c>
      <c r="J49" s="27">
        <f t="shared" si="11"/>
        <v>4.9277978339350185E-3</v>
      </c>
      <c r="K49" s="27">
        <f t="shared" si="12"/>
        <v>7.7722021660649818E-3</v>
      </c>
      <c r="L49" s="21"/>
    </row>
    <row r="50" spans="1:12">
      <c r="A50" s="108"/>
      <c r="B50" s="5" t="s">
        <v>25</v>
      </c>
      <c r="C50" s="5">
        <v>503</v>
      </c>
      <c r="D50" s="5">
        <v>2</v>
      </c>
      <c r="E50" s="12">
        <f t="shared" si="13"/>
        <v>3.9761431411530811E-3</v>
      </c>
      <c r="F50" s="13" t="s">
        <v>45</v>
      </c>
      <c r="G50" s="17">
        <v>0.03</v>
      </c>
      <c r="H50" s="27">
        <f t="shared" si="9"/>
        <v>5.0000000000000001E-4</v>
      </c>
      <c r="I50" s="27">
        <f t="shared" si="10"/>
        <v>1.43E-2</v>
      </c>
      <c r="J50" s="27">
        <f t="shared" si="11"/>
        <v>3.4761431411530811E-3</v>
      </c>
      <c r="K50" s="27">
        <f t="shared" si="12"/>
        <v>1.032385685884692E-2</v>
      </c>
      <c r="L50" s="21"/>
    </row>
    <row r="51" spans="1:12">
      <c r="A51" s="108"/>
      <c r="B51" s="5" t="s">
        <v>26</v>
      </c>
      <c r="C51" s="5">
        <v>851</v>
      </c>
      <c r="D51" s="5">
        <v>2</v>
      </c>
      <c r="E51" s="12">
        <f t="shared" si="13"/>
        <v>2.3501762632197414E-3</v>
      </c>
      <c r="F51" s="13" t="s">
        <v>46</v>
      </c>
      <c r="G51" s="17">
        <v>0.03</v>
      </c>
      <c r="H51" s="27">
        <f t="shared" si="9"/>
        <v>2.9999999999999997E-4</v>
      </c>
      <c r="I51" s="27">
        <f t="shared" si="10"/>
        <v>8.5000000000000006E-3</v>
      </c>
      <c r="J51" s="27">
        <f t="shared" si="11"/>
        <v>2.0501762632197415E-3</v>
      </c>
      <c r="K51" s="27">
        <f t="shared" si="12"/>
        <v>6.1498237367802588E-3</v>
      </c>
      <c r="L51" s="21"/>
    </row>
    <row r="52" spans="1:12">
      <c r="A52" s="109"/>
      <c r="B52" s="6" t="s">
        <v>27</v>
      </c>
      <c r="C52" s="6">
        <f>SUM(C42:C51)</f>
        <v>6477</v>
      </c>
      <c r="D52" s="6">
        <f>SUM(D42:D51)</f>
        <v>31</v>
      </c>
      <c r="E52" s="16">
        <f>D52/C52</f>
        <v>4.7861664350779681E-3</v>
      </c>
      <c r="F52" s="14" t="s">
        <v>61</v>
      </c>
      <c r="G52" s="17">
        <v>0.03</v>
      </c>
      <c r="H52" s="27">
        <f t="shared" si="9"/>
        <v>3.3E-3</v>
      </c>
      <c r="I52" s="27">
        <f t="shared" si="10"/>
        <v>6.8000000000000005E-3</v>
      </c>
      <c r="J52" s="27">
        <f t="shared" si="11"/>
        <v>1.4861664350779681E-3</v>
      </c>
      <c r="K52" s="27">
        <f t="shared" si="12"/>
        <v>2.0138335649220324E-3</v>
      </c>
      <c r="L52" s="21"/>
    </row>
    <row r="53" spans="1:12">
      <c r="A53" s="107" t="s">
        <v>34</v>
      </c>
      <c r="B53" s="5" t="s">
        <v>29</v>
      </c>
      <c r="C53" s="5">
        <v>131</v>
      </c>
      <c r="D53" s="5">
        <v>1</v>
      </c>
      <c r="E53" s="12">
        <f t="shared" si="13"/>
        <v>7.6335877862595417E-3</v>
      </c>
      <c r="F53" s="13" t="s">
        <v>47</v>
      </c>
      <c r="G53" s="17">
        <v>0.03</v>
      </c>
      <c r="H53" s="27">
        <f t="shared" si="9"/>
        <v>2.0000000000000001E-4</v>
      </c>
      <c r="I53" s="27">
        <f t="shared" si="10"/>
        <v>4.1799999999999997E-2</v>
      </c>
      <c r="J53" s="27">
        <f t="shared" si="11"/>
        <v>7.433587786259542E-3</v>
      </c>
      <c r="K53" s="27">
        <f t="shared" si="12"/>
        <v>3.4166412213740456E-2</v>
      </c>
    </row>
    <row r="54" spans="1:12">
      <c r="A54" s="108"/>
      <c r="B54" s="5" t="s">
        <v>28</v>
      </c>
      <c r="C54" s="5">
        <v>101</v>
      </c>
      <c r="D54" s="5">
        <v>1</v>
      </c>
      <c r="E54" s="12">
        <f t="shared" si="13"/>
        <v>9.9009900990099011E-3</v>
      </c>
      <c r="F54" s="13" t="s">
        <v>48</v>
      </c>
      <c r="G54" s="17">
        <v>0.03</v>
      </c>
      <c r="H54" s="27">
        <f t="shared" si="9"/>
        <v>2.9999999999999997E-4</v>
      </c>
      <c r="I54" s="27">
        <f t="shared" si="10"/>
        <v>5.3899999999999997E-2</v>
      </c>
      <c r="J54" s="27">
        <f t="shared" si="11"/>
        <v>9.6009900990099012E-3</v>
      </c>
      <c r="K54" s="27">
        <f t="shared" si="12"/>
        <v>4.3999009900990094E-2</v>
      </c>
    </row>
    <row r="55" spans="1:12">
      <c r="A55" s="109"/>
      <c r="B55" s="10" t="s">
        <v>50</v>
      </c>
      <c r="C55" s="10">
        <f>SUM(C53:C54)</f>
        <v>232</v>
      </c>
      <c r="D55" s="10">
        <f>SUM(D53:D54)</f>
        <v>2</v>
      </c>
      <c r="E55" s="16">
        <f t="shared" si="13"/>
        <v>8.6206896551724137E-3</v>
      </c>
      <c r="F55" s="15" t="s">
        <v>62</v>
      </c>
      <c r="G55" s="17">
        <v>0.03</v>
      </c>
      <c r="H55" s="27">
        <f t="shared" si="9"/>
        <v>1E-3</v>
      </c>
      <c r="I55" s="27">
        <f t="shared" si="10"/>
        <v>3.0800000000000001E-2</v>
      </c>
      <c r="J55" s="27">
        <f t="shared" si="11"/>
        <v>7.6206896551724137E-3</v>
      </c>
      <c r="K55" s="27">
        <f t="shared" si="12"/>
        <v>2.2179310344827587E-2</v>
      </c>
    </row>
    <row r="56" spans="1:12" ht="43.5">
      <c r="A56" s="29" t="s">
        <v>70</v>
      </c>
      <c r="B56" s="30" t="s">
        <v>71</v>
      </c>
      <c r="C56" s="31">
        <f>SUM(C41+C52+C55)</f>
        <v>9634</v>
      </c>
      <c r="D56" s="31">
        <f>SUM(D41+D52+D55)</f>
        <v>46</v>
      </c>
      <c r="E56" s="16">
        <f>D56/C56</f>
        <v>4.7747560722441349E-3</v>
      </c>
      <c r="F56" s="32" t="s">
        <v>72</v>
      </c>
      <c r="G56" s="17">
        <v>0.03</v>
      </c>
      <c r="H56" s="27">
        <f t="shared" ref="H56:H57" si="14">LEFT(F56,4)%</f>
        <v>3.4999999999999996E-3</v>
      </c>
      <c r="I56" s="27">
        <f t="shared" ref="I56:I57" si="15">RIGHT(F56,4)%</f>
        <v>6.4000000000000003E-3</v>
      </c>
      <c r="J56" s="27">
        <f t="shared" ref="J56:J57" si="16">E56-H56</f>
        <v>1.2747560722441353E-3</v>
      </c>
      <c r="K56" s="27">
        <f t="shared" ref="K56:K57" si="17">I56-E56</f>
        <v>1.6252439277558654E-3</v>
      </c>
    </row>
    <row r="57" spans="1:12">
      <c r="A57" s="5"/>
      <c r="B57" s="6" t="s">
        <v>30</v>
      </c>
      <c r="C57" s="6">
        <f>SUM(C55,C52,C41,C38)</f>
        <v>33252</v>
      </c>
      <c r="D57" s="6">
        <f>SUM(D55,D52,D41,D38)</f>
        <v>253</v>
      </c>
      <c r="E57" s="16">
        <f>D57/C57</f>
        <v>7.6085648983519787E-3</v>
      </c>
      <c r="F57" s="14" t="s">
        <v>73</v>
      </c>
      <c r="H57" s="27">
        <f t="shared" si="14"/>
        <v>6.7000000000000002E-3</v>
      </c>
      <c r="I57" s="27">
        <f t="shared" si="15"/>
        <v>8.6E-3</v>
      </c>
      <c r="J57" s="27">
        <f t="shared" si="16"/>
        <v>9.0856489835197847E-4</v>
      </c>
      <c r="K57" s="27">
        <f t="shared" si="17"/>
        <v>9.9143510164802131E-4</v>
      </c>
    </row>
    <row r="58" spans="1:12" ht="18.5">
      <c r="A58" s="125" t="s">
        <v>76</v>
      </c>
      <c r="B58" s="125"/>
      <c r="C58" s="125"/>
      <c r="D58" s="125"/>
      <c r="E58" s="125"/>
      <c r="F58" s="125"/>
    </row>
    <row r="60" spans="1:12">
      <c r="A60" s="1" t="s">
        <v>58</v>
      </c>
    </row>
    <row r="61" spans="1:12">
      <c r="A61" s="110"/>
      <c r="B61" s="111"/>
      <c r="C61" s="23" t="s">
        <v>3</v>
      </c>
      <c r="D61" s="113" t="s">
        <v>4</v>
      </c>
      <c r="E61" s="115"/>
    </row>
    <row r="62" spans="1:12">
      <c r="A62" s="5"/>
      <c r="B62" s="6"/>
      <c r="C62" s="18"/>
      <c r="D62" s="113" t="s">
        <v>54</v>
      </c>
      <c r="E62" s="115"/>
    </row>
    <row r="63" spans="1:12" ht="29">
      <c r="A63" s="5"/>
      <c r="B63" s="25" t="s">
        <v>2</v>
      </c>
      <c r="C63" s="7" t="s">
        <v>57</v>
      </c>
      <c r="D63" s="24" t="s">
        <v>53</v>
      </c>
      <c r="E63" s="24" t="s">
        <v>8</v>
      </c>
    </row>
    <row r="64" spans="1:12">
      <c r="A64" s="107" t="s">
        <v>31</v>
      </c>
      <c r="B64" s="5" t="s">
        <v>12</v>
      </c>
      <c r="C64" s="5">
        <v>8645</v>
      </c>
      <c r="D64" s="5">
        <v>34</v>
      </c>
      <c r="E64" s="12">
        <f>D64/C64</f>
        <v>3.9329091960670906E-3</v>
      </c>
      <c r="F64" s="17">
        <f t="shared" ref="F64:F84" si="18">$E$86</f>
        <v>5.9209269752339725E-3</v>
      </c>
    </row>
    <row r="65" spans="1:6">
      <c r="A65" s="108"/>
      <c r="B65" s="5" t="s">
        <v>14</v>
      </c>
      <c r="C65" s="5">
        <v>8152</v>
      </c>
      <c r="D65" s="5">
        <v>70</v>
      </c>
      <c r="E65" s="12">
        <f t="shared" ref="E65:E84" si="19">D65/C65</f>
        <v>8.5868498527968597E-3</v>
      </c>
      <c r="F65" s="17">
        <f t="shared" si="18"/>
        <v>5.9209269752339725E-3</v>
      </c>
    </row>
    <row r="66" spans="1:6">
      <c r="A66" s="108"/>
      <c r="B66" s="5" t="s">
        <v>10</v>
      </c>
      <c r="C66" s="5">
        <v>5448</v>
      </c>
      <c r="D66" s="5">
        <v>47</v>
      </c>
      <c r="E66" s="12">
        <f t="shared" si="19"/>
        <v>8.627019089574155E-3</v>
      </c>
      <c r="F66" s="17">
        <f t="shared" si="18"/>
        <v>5.9209269752339725E-3</v>
      </c>
    </row>
    <row r="67" spans="1:6">
      <c r="A67" s="109"/>
      <c r="B67" s="6" t="s">
        <v>11</v>
      </c>
      <c r="C67" s="6">
        <f>SUM(C64:C66)</f>
        <v>22245</v>
      </c>
      <c r="D67" s="6">
        <f>SUM(D64:D66)</f>
        <v>151</v>
      </c>
      <c r="E67" s="16">
        <f>D67/C67</f>
        <v>6.7880422566868959E-3</v>
      </c>
      <c r="F67" s="17">
        <f t="shared" si="18"/>
        <v>5.9209269752339725E-3</v>
      </c>
    </row>
    <row r="68" spans="1:6">
      <c r="A68" s="107" t="s">
        <v>32</v>
      </c>
      <c r="B68" s="5" t="s">
        <v>13</v>
      </c>
      <c r="C68" s="5">
        <v>850</v>
      </c>
      <c r="D68" s="5">
        <v>0</v>
      </c>
      <c r="E68" s="12">
        <f t="shared" si="19"/>
        <v>0</v>
      </c>
      <c r="F68" s="17">
        <f t="shared" si="18"/>
        <v>5.9209269752339725E-3</v>
      </c>
    </row>
    <row r="69" spans="1:6">
      <c r="A69" s="108"/>
      <c r="B69" s="5" t="s">
        <v>15</v>
      </c>
      <c r="C69" s="5">
        <v>1896</v>
      </c>
      <c r="D69" s="5">
        <v>10</v>
      </c>
      <c r="E69" s="12">
        <f t="shared" si="19"/>
        <v>5.2742616033755272E-3</v>
      </c>
      <c r="F69" s="17">
        <f t="shared" si="18"/>
        <v>5.9209269752339725E-3</v>
      </c>
    </row>
    <row r="70" spans="1:6">
      <c r="A70" s="109"/>
      <c r="B70" s="6" t="s">
        <v>16</v>
      </c>
      <c r="C70" s="6">
        <f>SUM(C68:C69)</f>
        <v>2746</v>
      </c>
      <c r="D70" s="6">
        <f>SUM(D68:D69)</f>
        <v>10</v>
      </c>
      <c r="E70" s="16">
        <f>D70/C70</f>
        <v>3.6416605972323379E-3</v>
      </c>
      <c r="F70" s="17">
        <f t="shared" si="18"/>
        <v>5.9209269752339725E-3</v>
      </c>
    </row>
    <row r="71" spans="1:6">
      <c r="A71" s="107" t="s">
        <v>33</v>
      </c>
      <c r="B71" s="5" t="s">
        <v>17</v>
      </c>
      <c r="C71" s="5">
        <v>144</v>
      </c>
      <c r="D71" s="5">
        <v>0</v>
      </c>
      <c r="E71" s="12">
        <f t="shared" si="19"/>
        <v>0</v>
      </c>
      <c r="F71" s="17">
        <f t="shared" si="18"/>
        <v>5.9209269752339725E-3</v>
      </c>
    </row>
    <row r="72" spans="1:6">
      <c r="A72" s="108"/>
      <c r="B72" s="5" t="s">
        <v>18</v>
      </c>
      <c r="C72" s="5">
        <v>685</v>
      </c>
      <c r="D72" s="5">
        <v>2</v>
      </c>
      <c r="E72" s="12">
        <f t="shared" si="19"/>
        <v>2.9197080291970801E-3</v>
      </c>
      <c r="F72" s="17">
        <f t="shared" si="18"/>
        <v>5.9209269752339725E-3</v>
      </c>
    </row>
    <row r="73" spans="1:6">
      <c r="A73" s="108"/>
      <c r="B73" s="5" t="s">
        <v>19</v>
      </c>
      <c r="C73" s="5">
        <v>603</v>
      </c>
      <c r="D73" s="5">
        <v>4</v>
      </c>
      <c r="E73" s="12">
        <f t="shared" si="19"/>
        <v>6.6334991708126038E-3</v>
      </c>
      <c r="F73" s="17">
        <f t="shared" si="18"/>
        <v>5.9209269752339725E-3</v>
      </c>
    </row>
    <row r="74" spans="1:6">
      <c r="A74" s="108"/>
      <c r="B74" s="5" t="s">
        <v>20</v>
      </c>
      <c r="C74" s="5">
        <v>660</v>
      </c>
      <c r="D74" s="5">
        <v>3</v>
      </c>
      <c r="E74" s="12">
        <f t="shared" si="19"/>
        <v>4.5454545454545452E-3</v>
      </c>
      <c r="F74" s="17">
        <f t="shared" si="18"/>
        <v>5.9209269752339725E-3</v>
      </c>
    </row>
    <row r="75" spans="1:6">
      <c r="A75" s="108"/>
      <c r="B75" s="5" t="s">
        <v>21</v>
      </c>
      <c r="C75" s="5">
        <v>2</v>
      </c>
      <c r="D75" s="5">
        <v>0</v>
      </c>
      <c r="E75" s="12">
        <f t="shared" si="19"/>
        <v>0</v>
      </c>
      <c r="F75" s="17">
        <f t="shared" si="18"/>
        <v>5.9209269752339725E-3</v>
      </c>
    </row>
    <row r="76" spans="1:6">
      <c r="A76" s="108"/>
      <c r="B76" s="5" t="s">
        <v>22</v>
      </c>
      <c r="C76" s="5">
        <v>1130</v>
      </c>
      <c r="D76" s="5">
        <v>0</v>
      </c>
      <c r="E76" s="12">
        <f t="shared" si="19"/>
        <v>0</v>
      </c>
      <c r="F76" s="17">
        <f t="shared" si="18"/>
        <v>5.9209269752339725E-3</v>
      </c>
    </row>
    <row r="77" spans="1:6">
      <c r="A77" s="108"/>
      <c r="B77" s="5" t="s">
        <v>23</v>
      </c>
      <c r="C77" s="5">
        <v>607</v>
      </c>
      <c r="D77" s="5">
        <v>4</v>
      </c>
      <c r="E77" s="12">
        <f t="shared" si="19"/>
        <v>6.5897858319604614E-3</v>
      </c>
      <c r="F77" s="17">
        <f t="shared" si="18"/>
        <v>5.9209269752339725E-3</v>
      </c>
    </row>
    <row r="78" spans="1:6">
      <c r="A78" s="108"/>
      <c r="B78" s="5" t="s">
        <v>24</v>
      </c>
      <c r="C78" s="5">
        <v>1057</v>
      </c>
      <c r="D78" s="5">
        <v>6</v>
      </c>
      <c r="E78" s="12">
        <f t="shared" si="19"/>
        <v>5.6764427625354778E-3</v>
      </c>
      <c r="F78" s="17">
        <f t="shared" si="18"/>
        <v>5.9209269752339725E-3</v>
      </c>
    </row>
    <row r="79" spans="1:6">
      <c r="A79" s="108"/>
      <c r="B79" s="5" t="s">
        <v>25</v>
      </c>
      <c r="C79" s="5">
        <v>482</v>
      </c>
      <c r="D79" s="5">
        <v>2</v>
      </c>
      <c r="E79" s="12">
        <f t="shared" si="19"/>
        <v>4.1493775933609959E-3</v>
      </c>
      <c r="F79" s="17">
        <f t="shared" si="18"/>
        <v>5.9209269752339725E-3</v>
      </c>
    </row>
    <row r="80" spans="1:6">
      <c r="A80" s="108"/>
      <c r="B80" s="5" t="s">
        <v>26</v>
      </c>
      <c r="C80" s="5">
        <v>830</v>
      </c>
      <c r="D80" s="5">
        <v>2</v>
      </c>
      <c r="E80" s="12">
        <f t="shared" si="19"/>
        <v>2.4096385542168677E-3</v>
      </c>
      <c r="F80" s="17">
        <f t="shared" si="18"/>
        <v>5.9209269752339725E-3</v>
      </c>
    </row>
    <row r="81" spans="1:6">
      <c r="A81" s="109"/>
      <c r="B81" s="6" t="s">
        <v>27</v>
      </c>
      <c r="C81" s="6">
        <f>SUM(C71:C80)</f>
        <v>6200</v>
      </c>
      <c r="D81" s="6">
        <f>SUM(D71:D80)</f>
        <v>23</v>
      </c>
      <c r="E81" s="16">
        <f>D81/C81</f>
        <v>3.7096774193548388E-3</v>
      </c>
      <c r="F81" s="17">
        <f t="shared" si="18"/>
        <v>5.9209269752339725E-3</v>
      </c>
    </row>
    <row r="82" spans="1:6">
      <c r="A82" s="107" t="s">
        <v>34</v>
      </c>
      <c r="B82" s="5" t="s">
        <v>29</v>
      </c>
      <c r="C82" s="5">
        <v>127</v>
      </c>
      <c r="D82" s="5">
        <v>1</v>
      </c>
      <c r="E82" s="12">
        <f t="shared" si="19"/>
        <v>7.874015748031496E-3</v>
      </c>
      <c r="F82" s="17">
        <f t="shared" si="18"/>
        <v>5.9209269752339725E-3</v>
      </c>
    </row>
    <row r="83" spans="1:6">
      <c r="A83" s="108"/>
      <c r="B83" s="5" t="s">
        <v>28</v>
      </c>
      <c r="C83" s="5">
        <v>96</v>
      </c>
      <c r="D83" s="5">
        <v>1</v>
      </c>
      <c r="E83" s="12">
        <f t="shared" si="19"/>
        <v>1.0416666666666666E-2</v>
      </c>
      <c r="F83" s="17">
        <f t="shared" si="18"/>
        <v>5.9209269752339725E-3</v>
      </c>
    </row>
    <row r="84" spans="1:6">
      <c r="A84" s="109"/>
      <c r="B84" s="10" t="s">
        <v>50</v>
      </c>
      <c r="C84" s="10">
        <f>SUM(C82:C83)</f>
        <v>223</v>
      </c>
      <c r="D84" s="10">
        <f>SUM(D82:D83)</f>
        <v>2</v>
      </c>
      <c r="E84" s="12">
        <f t="shared" si="19"/>
        <v>8.9686098654708519E-3</v>
      </c>
      <c r="F84" s="17">
        <f t="shared" si="18"/>
        <v>5.9209269752339725E-3</v>
      </c>
    </row>
    <row r="85" spans="1:6" ht="43.5">
      <c r="A85" s="29" t="s">
        <v>70</v>
      </c>
      <c r="B85" s="30" t="s">
        <v>71</v>
      </c>
      <c r="C85" s="31">
        <f>SUM(C70+C81+C84)</f>
        <v>9169</v>
      </c>
      <c r="D85" s="31">
        <f>SUM(D70+D81+D84)</f>
        <v>35</v>
      </c>
      <c r="E85" s="16">
        <f>D85/C85</f>
        <v>3.8172101646853527E-3</v>
      </c>
      <c r="F85" s="17"/>
    </row>
    <row r="86" spans="1:6">
      <c r="A86" s="5"/>
      <c r="B86" s="6" t="s">
        <v>30</v>
      </c>
      <c r="C86" s="6">
        <f>SUM(C84,C81,C70,C67)</f>
        <v>31414</v>
      </c>
      <c r="D86" s="6">
        <f>SUM(D84,D81,D70,D67)</f>
        <v>186</v>
      </c>
      <c r="E86" s="16">
        <f>D86/C86</f>
        <v>5.9209269752339725E-3</v>
      </c>
    </row>
    <row r="87" spans="1:6" ht="18.5">
      <c r="B87" s="125" t="s">
        <v>77</v>
      </c>
      <c r="C87" s="125"/>
      <c r="D87" s="125"/>
      <c r="E87" s="125"/>
    </row>
    <row r="89" spans="1:6">
      <c r="A89" s="1" t="s">
        <v>56</v>
      </c>
    </row>
    <row r="90" spans="1:6">
      <c r="A90" s="110"/>
      <c r="B90" s="111"/>
      <c r="C90" s="23" t="s">
        <v>3</v>
      </c>
      <c r="D90" s="113" t="s">
        <v>4</v>
      </c>
      <c r="E90" s="115"/>
    </row>
    <row r="91" spans="1:6" ht="27.75" customHeight="1">
      <c r="A91" s="5"/>
      <c r="B91" s="6"/>
      <c r="C91" s="18"/>
      <c r="D91" s="116" t="s">
        <v>55</v>
      </c>
      <c r="E91" s="115"/>
    </row>
    <row r="92" spans="1:6" ht="29">
      <c r="A92" s="5"/>
      <c r="B92" s="6" t="s">
        <v>2</v>
      </c>
      <c r="C92" s="7" t="s">
        <v>60</v>
      </c>
      <c r="D92" s="7" t="s">
        <v>53</v>
      </c>
      <c r="E92" s="7" t="s">
        <v>9</v>
      </c>
    </row>
    <row r="93" spans="1:6">
      <c r="A93" s="107" t="s">
        <v>31</v>
      </c>
      <c r="B93" s="5" t="s">
        <v>12</v>
      </c>
      <c r="C93" s="5">
        <v>605</v>
      </c>
      <c r="D93" s="5">
        <v>8</v>
      </c>
      <c r="E93" s="12">
        <f>D93/C93</f>
        <v>1.3223140495867768E-2</v>
      </c>
      <c r="F93" s="17">
        <f t="shared" ref="F93:F112" si="20">$E$115</f>
        <v>3.6452665941240477E-2</v>
      </c>
    </row>
    <row r="94" spans="1:6">
      <c r="A94" s="108"/>
      <c r="B94" s="5" t="s">
        <v>14</v>
      </c>
      <c r="C94" s="5">
        <v>517</v>
      </c>
      <c r="D94" s="5">
        <v>28</v>
      </c>
      <c r="E94" s="12">
        <f>D94/C94</f>
        <v>5.4158607350096713E-2</v>
      </c>
      <c r="F94" s="17">
        <f t="shared" si="20"/>
        <v>3.6452665941240477E-2</v>
      </c>
    </row>
    <row r="95" spans="1:6">
      <c r="A95" s="108"/>
      <c r="B95" s="5" t="s">
        <v>10</v>
      </c>
      <c r="C95" s="5">
        <v>251</v>
      </c>
      <c r="D95" s="5">
        <v>20</v>
      </c>
      <c r="E95" s="12">
        <f>D95/C95</f>
        <v>7.9681274900398405E-2</v>
      </c>
      <c r="F95" s="17">
        <f t="shared" si="20"/>
        <v>3.6452665941240477E-2</v>
      </c>
    </row>
    <row r="96" spans="1:6">
      <c r="A96" s="109"/>
      <c r="B96" s="6" t="s">
        <v>11</v>
      </c>
      <c r="C96" s="6">
        <f>SUM(C93:C95)</f>
        <v>1373</v>
      </c>
      <c r="D96" s="6">
        <f>SUM(D93:D95)</f>
        <v>56</v>
      </c>
      <c r="E96" s="16">
        <f>D96/C96</f>
        <v>4.0786598689002182E-2</v>
      </c>
      <c r="F96" s="17">
        <f t="shared" si="20"/>
        <v>3.6452665941240477E-2</v>
      </c>
    </row>
    <row r="97" spans="1:6">
      <c r="A97" s="107" t="s">
        <v>32</v>
      </c>
      <c r="B97" s="5" t="s">
        <v>13</v>
      </c>
      <c r="C97" s="5">
        <v>107</v>
      </c>
      <c r="D97" s="5">
        <v>1</v>
      </c>
      <c r="E97" s="12">
        <f t="shared" ref="E97:E113" si="21">D97/C97</f>
        <v>9.3457943925233638E-3</v>
      </c>
      <c r="F97" s="17">
        <f t="shared" si="20"/>
        <v>3.6452665941240477E-2</v>
      </c>
    </row>
    <row r="98" spans="1:6">
      <c r="A98" s="108"/>
      <c r="B98" s="5" t="s">
        <v>15</v>
      </c>
      <c r="C98" s="5">
        <v>72</v>
      </c>
      <c r="D98" s="5">
        <v>2</v>
      </c>
      <c r="E98" s="12">
        <f t="shared" si="21"/>
        <v>2.7777777777777776E-2</v>
      </c>
      <c r="F98" s="17">
        <f t="shared" si="20"/>
        <v>3.6452665941240477E-2</v>
      </c>
    </row>
    <row r="99" spans="1:6">
      <c r="A99" s="109"/>
      <c r="B99" s="6" t="s">
        <v>16</v>
      </c>
      <c r="C99" s="6">
        <f>SUM(C97:C98)</f>
        <v>179</v>
      </c>
      <c r="D99" s="6">
        <f>SUM(D97:D98)</f>
        <v>3</v>
      </c>
      <c r="E99" s="16">
        <f>D99/C99</f>
        <v>1.6759776536312849E-2</v>
      </c>
      <c r="F99" s="17">
        <f t="shared" si="20"/>
        <v>3.6452665941240477E-2</v>
      </c>
    </row>
    <row r="100" spans="1:6">
      <c r="A100" s="107" t="s">
        <v>33</v>
      </c>
      <c r="B100" s="5" t="s">
        <v>17</v>
      </c>
      <c r="C100" s="5">
        <v>0</v>
      </c>
      <c r="D100" s="5">
        <v>0</v>
      </c>
      <c r="E100" s="12">
        <v>0</v>
      </c>
      <c r="F100" s="17">
        <f t="shared" si="20"/>
        <v>3.6452665941240477E-2</v>
      </c>
    </row>
    <row r="101" spans="1:6">
      <c r="A101" s="108"/>
      <c r="B101" s="5" t="s">
        <v>18</v>
      </c>
      <c r="C101" s="5">
        <v>11</v>
      </c>
      <c r="D101" s="5">
        <v>0</v>
      </c>
      <c r="E101" s="12">
        <f t="shared" si="21"/>
        <v>0</v>
      </c>
      <c r="F101" s="17">
        <f t="shared" si="20"/>
        <v>3.6452665941240477E-2</v>
      </c>
    </row>
    <row r="102" spans="1:6">
      <c r="A102" s="108"/>
      <c r="B102" s="5" t="s">
        <v>19</v>
      </c>
      <c r="C102" s="5">
        <v>15</v>
      </c>
      <c r="D102" s="5">
        <v>2</v>
      </c>
      <c r="E102" s="12">
        <f t="shared" si="21"/>
        <v>0.13333333333333333</v>
      </c>
      <c r="F102" s="17">
        <f t="shared" si="20"/>
        <v>3.6452665941240477E-2</v>
      </c>
    </row>
    <row r="103" spans="1:6">
      <c r="A103" s="108"/>
      <c r="B103" s="5" t="s">
        <v>20</v>
      </c>
      <c r="C103" s="5">
        <v>52</v>
      </c>
      <c r="D103" s="5">
        <v>0</v>
      </c>
      <c r="E103" s="12">
        <f t="shared" si="21"/>
        <v>0</v>
      </c>
      <c r="F103" s="17">
        <f t="shared" si="20"/>
        <v>3.6452665941240477E-2</v>
      </c>
    </row>
    <row r="104" spans="1:6">
      <c r="A104" s="108"/>
      <c r="B104" s="5" t="s">
        <v>21</v>
      </c>
      <c r="C104" s="5">
        <v>0</v>
      </c>
      <c r="D104" s="5">
        <v>0</v>
      </c>
      <c r="E104" s="12">
        <v>0</v>
      </c>
      <c r="F104" s="17">
        <f t="shared" si="20"/>
        <v>3.6452665941240477E-2</v>
      </c>
    </row>
    <row r="105" spans="1:6">
      <c r="A105" s="108"/>
      <c r="B105" s="5" t="s">
        <v>22</v>
      </c>
      <c r="C105" s="5">
        <v>99</v>
      </c>
      <c r="D105" s="5">
        <v>0</v>
      </c>
      <c r="E105" s="12">
        <f t="shared" si="21"/>
        <v>0</v>
      </c>
      <c r="F105" s="17">
        <f t="shared" si="20"/>
        <v>3.6452665941240477E-2</v>
      </c>
    </row>
    <row r="106" spans="1:6">
      <c r="A106" s="108"/>
      <c r="B106" s="5" t="s">
        <v>23</v>
      </c>
      <c r="C106" s="5">
        <v>7</v>
      </c>
      <c r="D106" s="5">
        <v>1</v>
      </c>
      <c r="E106" s="12">
        <f t="shared" si="21"/>
        <v>0.14285714285714285</v>
      </c>
      <c r="F106" s="17">
        <f t="shared" si="20"/>
        <v>3.6452665941240477E-2</v>
      </c>
    </row>
    <row r="107" spans="1:6">
      <c r="A107" s="108"/>
      <c r="B107" s="5" t="s">
        <v>24</v>
      </c>
      <c r="C107" s="5">
        <v>51</v>
      </c>
      <c r="D107" s="5">
        <v>5</v>
      </c>
      <c r="E107" s="12">
        <f t="shared" si="21"/>
        <v>9.8039215686274508E-2</v>
      </c>
      <c r="F107" s="17">
        <f t="shared" si="20"/>
        <v>3.6452665941240477E-2</v>
      </c>
    </row>
    <row r="108" spans="1:6">
      <c r="A108" s="108"/>
      <c r="B108" s="5" t="s">
        <v>25</v>
      </c>
      <c r="C108" s="5">
        <v>21</v>
      </c>
      <c r="D108" s="5">
        <v>0</v>
      </c>
      <c r="E108" s="12">
        <f t="shared" si="21"/>
        <v>0</v>
      </c>
      <c r="F108" s="17">
        <f t="shared" si="20"/>
        <v>3.6452665941240477E-2</v>
      </c>
    </row>
    <row r="109" spans="1:6">
      <c r="A109" s="108"/>
      <c r="B109" s="5" t="s">
        <v>26</v>
      </c>
      <c r="C109" s="5">
        <v>21</v>
      </c>
      <c r="D109" s="5">
        <v>0</v>
      </c>
      <c r="E109" s="12">
        <f t="shared" si="21"/>
        <v>0</v>
      </c>
      <c r="F109" s="17">
        <f t="shared" si="20"/>
        <v>3.6452665941240477E-2</v>
      </c>
    </row>
    <row r="110" spans="1:6">
      <c r="A110" s="109"/>
      <c r="B110" s="6" t="s">
        <v>27</v>
      </c>
      <c r="C110" s="6">
        <f>SUM(C100:C109)</f>
        <v>277</v>
      </c>
      <c r="D110" s="6">
        <f>SUM(D100:D109)</f>
        <v>8</v>
      </c>
      <c r="E110" s="28">
        <f>D110/C110</f>
        <v>2.8880866425992781E-2</v>
      </c>
      <c r="F110" s="17">
        <f t="shared" si="20"/>
        <v>3.6452665941240477E-2</v>
      </c>
    </row>
    <row r="111" spans="1:6">
      <c r="A111" s="120" t="s">
        <v>34</v>
      </c>
      <c r="B111" s="5" t="s">
        <v>29</v>
      </c>
      <c r="C111" s="5">
        <v>4</v>
      </c>
      <c r="D111" s="5">
        <v>0</v>
      </c>
      <c r="E111" s="12">
        <f t="shared" si="21"/>
        <v>0</v>
      </c>
      <c r="F111" s="17">
        <f t="shared" si="20"/>
        <v>3.6452665941240477E-2</v>
      </c>
    </row>
    <row r="112" spans="1:6">
      <c r="A112" s="131"/>
      <c r="B112" s="5" t="s">
        <v>28</v>
      </c>
      <c r="C112" s="5">
        <v>5</v>
      </c>
      <c r="D112" s="5">
        <v>0</v>
      </c>
      <c r="E112" s="12">
        <f t="shared" si="21"/>
        <v>0</v>
      </c>
      <c r="F112" s="17">
        <f t="shared" si="20"/>
        <v>3.6452665941240477E-2</v>
      </c>
    </row>
    <row r="113" spans="1:7">
      <c r="A113" s="121"/>
      <c r="B113" s="10" t="s">
        <v>50</v>
      </c>
      <c r="C113" s="10">
        <f>SUM(C111:C112)</f>
        <v>9</v>
      </c>
      <c r="D113" s="10">
        <f>SUM(D111:D112)</f>
        <v>0</v>
      </c>
      <c r="E113" s="16">
        <f t="shared" si="21"/>
        <v>0</v>
      </c>
      <c r="F113" s="17">
        <f t="shared" ref="F113" si="22">$E$115</f>
        <v>3.6452665941240477E-2</v>
      </c>
    </row>
    <row r="114" spans="1:7" ht="43.5">
      <c r="A114" s="29" t="s">
        <v>70</v>
      </c>
      <c r="B114" s="30" t="s">
        <v>71</v>
      </c>
      <c r="C114" s="31">
        <f>SUM(C99+C110+C113)</f>
        <v>465</v>
      </c>
      <c r="D114" s="31">
        <f>SUM(D99+D110+D113)</f>
        <v>11</v>
      </c>
      <c r="E114" s="16">
        <f>D114/C114</f>
        <v>2.3655913978494623E-2</v>
      </c>
    </row>
    <row r="115" spans="1:7">
      <c r="A115" s="5"/>
      <c r="B115" s="6" t="s">
        <v>30</v>
      </c>
      <c r="C115" s="6">
        <f>SUM(C113,C110,C99,C96)</f>
        <v>1838</v>
      </c>
      <c r="D115" s="6">
        <f>SUM(D113,D110,D99,D96)</f>
        <v>67</v>
      </c>
      <c r="E115" s="16">
        <f>D115/C115</f>
        <v>3.6452665941240477E-2</v>
      </c>
    </row>
    <row r="116" spans="1:7" ht="18.5">
      <c r="A116" s="125"/>
      <c r="B116" s="130"/>
      <c r="C116" s="130"/>
      <c r="D116" s="130"/>
    </row>
    <row r="119" spans="1:7" ht="58">
      <c r="A119" s="47"/>
      <c r="B119" s="48" t="s">
        <v>2</v>
      </c>
      <c r="C119" s="49" t="s">
        <v>75</v>
      </c>
      <c r="D119" s="50" t="s">
        <v>53</v>
      </c>
      <c r="E119" s="50" t="s">
        <v>74</v>
      </c>
      <c r="F119" s="49" t="s">
        <v>49</v>
      </c>
      <c r="G119" s="47"/>
    </row>
    <row r="120" spans="1:7">
      <c r="A120" s="129" t="s">
        <v>31</v>
      </c>
      <c r="B120" s="47" t="s">
        <v>12</v>
      </c>
      <c r="C120" s="47">
        <v>9250</v>
      </c>
      <c r="D120" s="47">
        <v>42</v>
      </c>
      <c r="E120" s="51">
        <f>D120/C120</f>
        <v>4.5405405405405403E-3</v>
      </c>
      <c r="F120" s="52" t="s">
        <v>37</v>
      </c>
      <c r="G120" s="51">
        <f>$E$142</f>
        <v>7.6085648983519787E-3</v>
      </c>
    </row>
    <row r="121" spans="1:7">
      <c r="A121" s="129"/>
      <c r="B121" s="47" t="s">
        <v>14</v>
      </c>
      <c r="C121" s="47">
        <v>8669</v>
      </c>
      <c r="D121" s="47">
        <v>98</v>
      </c>
      <c r="E121" s="51">
        <f>D121/C121</f>
        <v>1.1304648748413889E-2</v>
      </c>
      <c r="F121" s="52" t="s">
        <v>63</v>
      </c>
      <c r="G121" s="51">
        <f t="shared" ref="G121:G141" si="23">$E$142</f>
        <v>7.6085648983519787E-3</v>
      </c>
    </row>
    <row r="122" spans="1:7">
      <c r="A122" s="129"/>
      <c r="B122" s="47" t="s">
        <v>10</v>
      </c>
      <c r="C122" s="47">
        <v>5699</v>
      </c>
      <c r="D122" s="47">
        <v>67</v>
      </c>
      <c r="E122" s="51">
        <f t="shared" ref="E122" si="24">D122/C122</f>
        <v>1.1756448499736796E-2</v>
      </c>
      <c r="F122" s="52" t="s">
        <v>35</v>
      </c>
      <c r="G122" s="51">
        <f t="shared" si="23"/>
        <v>7.6085648983519787E-3</v>
      </c>
    </row>
    <row r="123" spans="1:7">
      <c r="A123" s="129"/>
      <c r="B123" s="48" t="s">
        <v>11</v>
      </c>
      <c r="C123" s="48">
        <f>SUM(C120:C122)</f>
        <v>23618</v>
      </c>
      <c r="D123" s="48">
        <f>SUM(D120:D122)</f>
        <v>207</v>
      </c>
      <c r="E123" s="53">
        <f>SUM(D123/C123)</f>
        <v>8.7645016512829192E-3</v>
      </c>
      <c r="F123" s="54" t="s">
        <v>64</v>
      </c>
      <c r="G123" s="51">
        <f t="shared" si="23"/>
        <v>7.6085648983519787E-3</v>
      </c>
    </row>
    <row r="124" spans="1:7">
      <c r="A124" s="129" t="s">
        <v>32</v>
      </c>
      <c r="B124" s="47" t="s">
        <v>13</v>
      </c>
      <c r="C124" s="47">
        <v>957</v>
      </c>
      <c r="D124" s="47">
        <v>1</v>
      </c>
      <c r="E124" s="51">
        <f t="shared" ref="E124:E125" si="25">D124/C124</f>
        <v>1.0449320794148381E-3</v>
      </c>
      <c r="F124" s="52" t="s">
        <v>38</v>
      </c>
      <c r="G124" s="51">
        <f t="shared" si="23"/>
        <v>7.6085648983519787E-3</v>
      </c>
    </row>
    <row r="125" spans="1:7">
      <c r="A125" s="129"/>
      <c r="B125" s="47" t="s">
        <v>15</v>
      </c>
      <c r="C125" s="47">
        <v>1968</v>
      </c>
      <c r="D125" s="47">
        <v>12</v>
      </c>
      <c r="E125" s="51">
        <f t="shared" si="25"/>
        <v>6.0975609756097563E-3</v>
      </c>
      <c r="F125" s="52" t="s">
        <v>39</v>
      </c>
      <c r="G125" s="51">
        <f t="shared" si="23"/>
        <v>7.6085648983519787E-3</v>
      </c>
    </row>
    <row r="126" spans="1:7">
      <c r="A126" s="129"/>
      <c r="B126" s="48" t="s">
        <v>16</v>
      </c>
      <c r="C126" s="48">
        <f>SUM(C124:C125)</f>
        <v>2925</v>
      </c>
      <c r="D126" s="48">
        <f>SUM(D124:D125)</f>
        <v>13</v>
      </c>
      <c r="E126" s="53">
        <f>SUM(D126/C126)</f>
        <v>4.4444444444444444E-3</v>
      </c>
      <c r="F126" s="54" t="s">
        <v>65</v>
      </c>
      <c r="G126" s="51">
        <f t="shared" si="23"/>
        <v>7.6085648983519787E-3</v>
      </c>
    </row>
    <row r="127" spans="1:7">
      <c r="A127" s="129" t="s">
        <v>33</v>
      </c>
      <c r="B127" s="47" t="s">
        <v>17</v>
      </c>
      <c r="C127" s="47">
        <v>144</v>
      </c>
      <c r="D127" s="47">
        <v>0</v>
      </c>
      <c r="E127" s="51">
        <f t="shared" ref="E127:E136" si="26">D127/C127</f>
        <v>0</v>
      </c>
      <c r="F127" s="52"/>
      <c r="G127" s="51">
        <f t="shared" si="23"/>
        <v>7.6085648983519787E-3</v>
      </c>
    </row>
    <row r="128" spans="1:7">
      <c r="A128" s="129"/>
      <c r="B128" s="47" t="s">
        <v>18</v>
      </c>
      <c r="C128" s="47">
        <v>696</v>
      </c>
      <c r="D128" s="47">
        <v>2</v>
      </c>
      <c r="E128" s="51">
        <f t="shared" si="26"/>
        <v>2.8735632183908046E-3</v>
      </c>
      <c r="F128" s="52" t="s">
        <v>40</v>
      </c>
      <c r="G128" s="51">
        <f t="shared" si="23"/>
        <v>7.6085648983519787E-3</v>
      </c>
    </row>
    <row r="129" spans="1:7">
      <c r="A129" s="129"/>
      <c r="B129" s="47" t="s">
        <v>19</v>
      </c>
      <c r="C129" s="47">
        <v>618</v>
      </c>
      <c r="D129" s="47">
        <v>6</v>
      </c>
      <c r="E129" s="51">
        <f t="shared" si="26"/>
        <v>9.7087378640776691E-3</v>
      </c>
      <c r="F129" s="52" t="s">
        <v>41</v>
      </c>
      <c r="G129" s="51">
        <f t="shared" si="23"/>
        <v>7.6085648983519787E-3</v>
      </c>
    </row>
    <row r="130" spans="1:7">
      <c r="A130" s="129"/>
      <c r="B130" s="47" t="s">
        <v>20</v>
      </c>
      <c r="C130" s="47">
        <v>712</v>
      </c>
      <c r="D130" s="47">
        <v>3</v>
      </c>
      <c r="E130" s="51">
        <f t="shared" si="26"/>
        <v>4.2134831460674156E-3</v>
      </c>
      <c r="F130" s="52" t="s">
        <v>42</v>
      </c>
      <c r="G130" s="51">
        <f t="shared" si="23"/>
        <v>7.6085648983519787E-3</v>
      </c>
    </row>
    <row r="131" spans="1:7">
      <c r="A131" s="129"/>
      <c r="B131" s="47" t="s">
        <v>21</v>
      </c>
      <c r="C131" s="47">
        <v>2</v>
      </c>
      <c r="D131" s="47">
        <v>0</v>
      </c>
      <c r="E131" s="51">
        <f t="shared" si="26"/>
        <v>0</v>
      </c>
      <c r="F131" s="52"/>
      <c r="G131" s="51">
        <f t="shared" si="23"/>
        <v>7.6085648983519787E-3</v>
      </c>
    </row>
    <row r="132" spans="1:7">
      <c r="A132" s="129"/>
      <c r="B132" s="47" t="s">
        <v>22</v>
      </c>
      <c r="C132" s="47">
        <v>1229</v>
      </c>
      <c r="D132" s="47">
        <v>0</v>
      </c>
      <c r="E132" s="51">
        <f t="shared" si="26"/>
        <v>0</v>
      </c>
      <c r="F132" s="52"/>
      <c r="G132" s="51">
        <f t="shared" si="23"/>
        <v>7.6085648983519787E-3</v>
      </c>
    </row>
    <row r="133" spans="1:7">
      <c r="A133" s="129"/>
      <c r="B133" s="47" t="s">
        <v>23</v>
      </c>
      <c r="C133" s="47">
        <v>614</v>
      </c>
      <c r="D133" s="47">
        <v>5</v>
      </c>
      <c r="E133" s="51">
        <f t="shared" si="26"/>
        <v>8.1433224755700327E-3</v>
      </c>
      <c r="F133" s="52" t="s">
        <v>43</v>
      </c>
      <c r="G133" s="51">
        <f t="shared" si="23"/>
        <v>7.6085648983519787E-3</v>
      </c>
    </row>
    <row r="134" spans="1:7">
      <c r="A134" s="129"/>
      <c r="B134" s="47" t="s">
        <v>24</v>
      </c>
      <c r="C134" s="47">
        <v>1108</v>
      </c>
      <c r="D134" s="47">
        <v>11</v>
      </c>
      <c r="E134" s="51">
        <f t="shared" si="26"/>
        <v>9.9277978339350186E-3</v>
      </c>
      <c r="F134" s="52" t="s">
        <v>44</v>
      </c>
      <c r="G134" s="51">
        <f t="shared" si="23"/>
        <v>7.6085648983519787E-3</v>
      </c>
    </row>
    <row r="135" spans="1:7">
      <c r="A135" s="129"/>
      <c r="B135" s="47" t="s">
        <v>25</v>
      </c>
      <c r="C135" s="47">
        <v>503</v>
      </c>
      <c r="D135" s="47">
        <v>2</v>
      </c>
      <c r="E135" s="51">
        <f t="shared" si="26"/>
        <v>3.9761431411530811E-3</v>
      </c>
      <c r="F135" s="52" t="s">
        <v>45</v>
      </c>
      <c r="G135" s="51">
        <f t="shared" si="23"/>
        <v>7.6085648983519787E-3</v>
      </c>
    </row>
    <row r="136" spans="1:7">
      <c r="A136" s="129"/>
      <c r="B136" s="47" t="s">
        <v>26</v>
      </c>
      <c r="C136" s="47">
        <v>851</v>
      </c>
      <c r="D136" s="47">
        <v>2</v>
      </c>
      <c r="E136" s="51">
        <f t="shared" si="26"/>
        <v>2.3501762632197414E-3</v>
      </c>
      <c r="F136" s="52" t="s">
        <v>46</v>
      </c>
      <c r="G136" s="51">
        <f t="shared" si="23"/>
        <v>7.6085648983519787E-3</v>
      </c>
    </row>
    <row r="137" spans="1:7">
      <c r="A137" s="129"/>
      <c r="B137" s="48" t="s">
        <v>27</v>
      </c>
      <c r="C137" s="48">
        <f>SUM(C127:C136)</f>
        <v>6477</v>
      </c>
      <c r="D137" s="48">
        <f>SUM(D127:D136)</f>
        <v>31</v>
      </c>
      <c r="E137" s="53">
        <f>D137/C137</f>
        <v>4.7861664350779681E-3</v>
      </c>
      <c r="F137" s="54" t="s">
        <v>61</v>
      </c>
      <c r="G137" s="51">
        <f t="shared" si="23"/>
        <v>7.6085648983519787E-3</v>
      </c>
    </row>
    <row r="138" spans="1:7">
      <c r="A138" s="129" t="s">
        <v>34</v>
      </c>
      <c r="B138" s="47" t="s">
        <v>29</v>
      </c>
      <c r="C138" s="47">
        <v>131</v>
      </c>
      <c r="D138" s="47">
        <v>1</v>
      </c>
      <c r="E138" s="51">
        <f t="shared" ref="E138:E140" si="27">D138/C138</f>
        <v>7.6335877862595417E-3</v>
      </c>
      <c r="F138" s="52" t="s">
        <v>47</v>
      </c>
      <c r="G138" s="51">
        <f t="shared" si="23"/>
        <v>7.6085648983519787E-3</v>
      </c>
    </row>
    <row r="139" spans="1:7">
      <c r="A139" s="129"/>
      <c r="B139" s="47" t="s">
        <v>28</v>
      </c>
      <c r="C139" s="47">
        <v>101</v>
      </c>
      <c r="D139" s="47">
        <v>1</v>
      </c>
      <c r="E139" s="51">
        <f t="shared" si="27"/>
        <v>9.9009900990099011E-3</v>
      </c>
      <c r="F139" s="52" t="s">
        <v>48</v>
      </c>
      <c r="G139" s="51">
        <f t="shared" si="23"/>
        <v>7.6085648983519787E-3</v>
      </c>
    </row>
    <row r="140" spans="1:7">
      <c r="A140" s="129"/>
      <c r="B140" s="48" t="s">
        <v>50</v>
      </c>
      <c r="C140" s="48">
        <f>SUM(C138:C139)</f>
        <v>232</v>
      </c>
      <c r="D140" s="48">
        <f>SUM(D138:D139)</f>
        <v>2</v>
      </c>
      <c r="E140" s="53">
        <f t="shared" si="27"/>
        <v>8.6206896551724137E-3</v>
      </c>
      <c r="F140" s="54" t="s">
        <v>62</v>
      </c>
      <c r="G140" s="51">
        <f t="shared" si="23"/>
        <v>7.6085648983519787E-3</v>
      </c>
    </row>
    <row r="141" spans="1:7" ht="43.5">
      <c r="A141" s="55" t="s">
        <v>70</v>
      </c>
      <c r="B141" s="49" t="s">
        <v>71</v>
      </c>
      <c r="C141" s="56">
        <f>SUM(C126+C137+C140)</f>
        <v>9634</v>
      </c>
      <c r="D141" s="56">
        <f>SUM(D126+D137+D140)</f>
        <v>46</v>
      </c>
      <c r="E141" s="53">
        <f>D141/C141</f>
        <v>4.7747560722441349E-3</v>
      </c>
      <c r="F141" s="54" t="s">
        <v>72</v>
      </c>
      <c r="G141" s="51">
        <f t="shared" si="23"/>
        <v>7.6085648983519787E-3</v>
      </c>
    </row>
    <row r="142" spans="1:7">
      <c r="A142" s="47"/>
      <c r="B142" s="48" t="s">
        <v>30</v>
      </c>
      <c r="C142" s="48">
        <f>SUM(C140,C137,C126,C123)</f>
        <v>33252</v>
      </c>
      <c r="D142" s="48">
        <f>SUM(D140,D137,D126,D123)</f>
        <v>253</v>
      </c>
      <c r="E142" s="53">
        <f>D142/C142</f>
        <v>7.6085648983519787E-3</v>
      </c>
      <c r="F142" s="54" t="s">
        <v>73</v>
      </c>
      <c r="G142" s="47"/>
    </row>
  </sheetData>
  <mergeCells count="38">
    <mergeCell ref="D62:E62"/>
    <mergeCell ref="A71:A81"/>
    <mergeCell ref="B87:E87"/>
    <mergeCell ref="A116:D116"/>
    <mergeCell ref="A100:A110"/>
    <mergeCell ref="A111:A113"/>
    <mergeCell ref="D91:E91"/>
    <mergeCell ref="D90:E90"/>
    <mergeCell ref="A90:B90"/>
    <mergeCell ref="A93:A96"/>
    <mergeCell ref="A97:A99"/>
    <mergeCell ref="D32:F32"/>
    <mergeCell ref="D33:F33"/>
    <mergeCell ref="A61:B61"/>
    <mergeCell ref="A32:B32"/>
    <mergeCell ref="A42:A52"/>
    <mergeCell ref="D61:E61"/>
    <mergeCell ref="A39:A41"/>
    <mergeCell ref="A35:A38"/>
    <mergeCell ref="A58:F58"/>
    <mergeCell ref="K6:L6"/>
    <mergeCell ref="A5:B5"/>
    <mergeCell ref="A15:A25"/>
    <mergeCell ref="F6:G6"/>
    <mergeCell ref="I6:J6"/>
    <mergeCell ref="A8:A11"/>
    <mergeCell ref="A12:A14"/>
    <mergeCell ref="F5:L5"/>
    <mergeCell ref="C5:E5"/>
    <mergeCell ref="A120:A123"/>
    <mergeCell ref="A124:A126"/>
    <mergeCell ref="A127:A137"/>
    <mergeCell ref="A138:A140"/>
    <mergeCell ref="A26:A28"/>
    <mergeCell ref="A53:A55"/>
    <mergeCell ref="A68:A70"/>
    <mergeCell ref="A64:A67"/>
    <mergeCell ref="A82:A8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Kirjeldus'17-19</vt:lpstr>
      <vt:lpstr>Aruandesse2017-2019</vt:lpstr>
      <vt:lpstr>Kirjeldus'16-18</vt:lpstr>
      <vt:lpstr>Aruandesse2016-2018</vt:lpstr>
      <vt:lpstr>Kirjeldus'15-17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2016-10-04T06:43:40Z</dcterms:created>
  <dcterms:modified xsi:type="dcterms:W3CDTF">2020-11-12T11:10:31Z</dcterms:modified>
</cp:coreProperties>
</file>