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30FE97E5-C5DB-4563-ACF8-9A0166CE8E3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'17-19" sheetId="9" r:id="rId1"/>
    <sheet name="Aruandesse2017-2019" sheetId="10" r:id="rId2"/>
    <sheet name="Kirjeldus'16-18" sheetId="7" r:id="rId3"/>
    <sheet name="Aruandesse2016-2018" sheetId="8" r:id="rId4"/>
    <sheet name="Kirjeldus'15-17" sheetId="1" r:id="rId5"/>
    <sheet name="Aruandesse2015-2017" sheetId="5" r:id="rId6"/>
    <sheet name="Kirjeldus'14-16" sheetId="6" r:id="rId7"/>
    <sheet name="Aruandesse2014-2016" sheetId="4" r:id="rId8"/>
    <sheet name="Aruandesse2013-2015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0" l="1"/>
  <c r="E25" i="10" l="1"/>
  <c r="E22" i="10"/>
  <c r="E21" i="10"/>
  <c r="E19" i="10"/>
  <c r="F19" i="10"/>
  <c r="E18" i="10"/>
  <c r="E15" i="10"/>
  <c r="F15" i="10"/>
  <c r="E23" i="10"/>
  <c r="E11" i="10"/>
  <c r="E8" i="10"/>
  <c r="E7" i="10"/>
  <c r="E6" i="10"/>
  <c r="F7" i="10" l="1"/>
  <c r="F11" i="10"/>
  <c r="C28" i="10"/>
  <c r="F12" i="10"/>
  <c r="F6" i="10"/>
  <c r="F8" i="10"/>
  <c r="E12" i="10"/>
  <c r="E16" i="10"/>
  <c r="E20" i="10"/>
  <c r="F21" i="10"/>
  <c r="E24" i="10"/>
  <c r="E13" i="10"/>
  <c r="F14" i="10"/>
  <c r="F18" i="10"/>
  <c r="F22" i="10"/>
  <c r="E10" i="10"/>
  <c r="E14" i="10"/>
  <c r="E27" i="8"/>
  <c r="F27" i="8"/>
  <c r="E25" i="8"/>
  <c r="E22" i="8"/>
  <c r="E21" i="8"/>
  <c r="E19" i="8"/>
  <c r="F19" i="8"/>
  <c r="E18" i="8"/>
  <c r="E15" i="8"/>
  <c r="E11" i="8"/>
  <c r="E10" i="8"/>
  <c r="E7" i="8"/>
  <c r="E6" i="8"/>
  <c r="F25" i="10" l="1"/>
  <c r="F9" i="10"/>
  <c r="F13" i="10"/>
  <c r="F24" i="10"/>
  <c r="F23" i="10"/>
  <c r="F10" i="10"/>
  <c r="E9" i="10"/>
  <c r="D28" i="10"/>
  <c r="E28" i="10" s="1"/>
  <c r="F16" i="10"/>
  <c r="F26" i="10"/>
  <c r="F20" i="10"/>
  <c r="E8" i="8"/>
  <c r="F11" i="8"/>
  <c r="E12" i="8"/>
  <c r="F7" i="8"/>
  <c r="F15" i="8"/>
  <c r="E16" i="8"/>
  <c r="F20" i="8"/>
  <c r="F24" i="8"/>
  <c r="E20" i="8"/>
  <c r="F25" i="8"/>
  <c r="F6" i="8"/>
  <c r="E13" i="8"/>
  <c r="F14" i="8"/>
  <c r="F18" i="8"/>
  <c r="F22" i="8"/>
  <c r="E24" i="8"/>
  <c r="E14" i="8"/>
  <c r="F6" i="5"/>
  <c r="F7" i="5"/>
  <c r="F8" i="5"/>
  <c r="F9" i="5"/>
  <c r="F10" i="5"/>
  <c r="F11" i="5"/>
  <c r="F12" i="5"/>
  <c r="F13" i="5"/>
  <c r="F14" i="5"/>
  <c r="F15" i="5"/>
  <c r="F16" i="5"/>
  <c r="F18" i="5"/>
  <c r="F19" i="5"/>
  <c r="F20" i="5"/>
  <c r="F21" i="5"/>
  <c r="F22" i="5"/>
  <c r="F23" i="5"/>
  <c r="F24" i="5"/>
  <c r="F25" i="5"/>
  <c r="F26" i="5"/>
  <c r="F27" i="5"/>
  <c r="G28" i="10" l="1"/>
  <c r="G24" i="10"/>
  <c r="G20" i="10"/>
  <c r="G16" i="10"/>
  <c r="G12" i="10"/>
  <c r="G8" i="10"/>
  <c r="G13" i="10"/>
  <c r="G27" i="10"/>
  <c r="G23" i="10"/>
  <c r="G19" i="10"/>
  <c r="G15" i="10"/>
  <c r="G11" i="10"/>
  <c r="G7" i="10"/>
  <c r="G26" i="10"/>
  <c r="G22" i="10"/>
  <c r="G6" i="10"/>
  <c r="G25" i="10"/>
  <c r="G17" i="10"/>
  <c r="G18" i="10"/>
  <c r="G14" i="10"/>
  <c r="G10" i="10"/>
  <c r="G21" i="10"/>
  <c r="G9" i="10"/>
  <c r="F21" i="8"/>
  <c r="E28" i="8"/>
  <c r="E9" i="8"/>
  <c r="F12" i="8"/>
  <c r="F8" i="8"/>
  <c r="F16" i="8"/>
  <c r="F10" i="8"/>
  <c r="E23" i="8"/>
  <c r="F13" i="8"/>
  <c r="F9" i="8"/>
  <c r="E15" i="5"/>
  <c r="F28" i="10" l="1"/>
  <c r="F26" i="8"/>
  <c r="E26" i="8"/>
  <c r="G28" i="8"/>
  <c r="G24" i="8"/>
  <c r="G20" i="8"/>
  <c r="G16" i="8"/>
  <c r="G12" i="8"/>
  <c r="G8" i="8"/>
  <c r="G26" i="8"/>
  <c r="G22" i="8"/>
  <c r="G27" i="8"/>
  <c r="G23" i="8"/>
  <c r="G19" i="8"/>
  <c r="G15" i="8"/>
  <c r="G11" i="8"/>
  <c r="G7" i="8"/>
  <c r="G18" i="8"/>
  <c r="G14" i="8"/>
  <c r="G10" i="8"/>
  <c r="G6" i="8"/>
  <c r="G25" i="8"/>
  <c r="G21" i="8"/>
  <c r="G17" i="8"/>
  <c r="G9" i="8"/>
  <c r="G13" i="8"/>
  <c r="F23" i="8"/>
  <c r="E10" i="5"/>
  <c r="L17" i="5"/>
  <c r="L15" i="5"/>
  <c r="E7" i="5"/>
  <c r="L7" i="5" s="1"/>
  <c r="M10" i="5"/>
  <c r="E16" i="5"/>
  <c r="E19" i="5"/>
  <c r="L19" i="5" s="1"/>
  <c r="E24" i="5"/>
  <c r="L24" i="5" s="1"/>
  <c r="E14" i="5"/>
  <c r="L14" i="5" s="1"/>
  <c r="M15" i="5"/>
  <c r="E22" i="5"/>
  <c r="L22" i="5" s="1"/>
  <c r="E6" i="5"/>
  <c r="L6" i="5" s="1"/>
  <c r="E8" i="5"/>
  <c r="L8" i="5" s="1"/>
  <c r="L10" i="5"/>
  <c r="E18" i="5"/>
  <c r="L18" i="5" s="1"/>
  <c r="E20" i="5"/>
  <c r="E21" i="5"/>
  <c r="M21" i="5" s="1"/>
  <c r="E25" i="5"/>
  <c r="L25" i="5" s="1"/>
  <c r="E11" i="5"/>
  <c r="L11" i="5" s="1"/>
  <c r="M20" i="5"/>
  <c r="M17" i="5"/>
  <c r="M14" i="5"/>
  <c r="M18" i="5"/>
  <c r="E13" i="5"/>
  <c r="M13" i="5" s="1"/>
  <c r="D52" i="2"/>
  <c r="C52" i="2"/>
  <c r="E51" i="2"/>
  <c r="D50" i="2"/>
  <c r="C50" i="2"/>
  <c r="E49" i="2"/>
  <c r="E48" i="2"/>
  <c r="E47" i="2"/>
  <c r="E46" i="2"/>
  <c r="E45" i="2"/>
  <c r="E44" i="2"/>
  <c r="E43" i="2"/>
  <c r="E42" i="2"/>
  <c r="E41" i="2"/>
  <c r="E40" i="2"/>
  <c r="D39" i="2"/>
  <c r="D53" i="2" s="1"/>
  <c r="C39" i="2"/>
  <c r="E38" i="2"/>
  <c r="E37" i="2"/>
  <c r="D36" i="2"/>
  <c r="C36" i="2"/>
  <c r="E35" i="2"/>
  <c r="E34" i="2"/>
  <c r="E33" i="2"/>
  <c r="J7" i="4"/>
  <c r="J10" i="4"/>
  <c r="K11" i="4"/>
  <c r="J13" i="4"/>
  <c r="J16" i="4"/>
  <c r="J17" i="4"/>
  <c r="J20" i="4"/>
  <c r="J21" i="4"/>
  <c r="J24" i="4"/>
  <c r="J27" i="4"/>
  <c r="K6" i="4"/>
  <c r="E15" i="4"/>
  <c r="E25" i="4"/>
  <c r="E14" i="4"/>
  <c r="E18" i="4"/>
  <c r="E19" i="4"/>
  <c r="E21" i="4"/>
  <c r="E22" i="4"/>
  <c r="E17" i="4"/>
  <c r="K27" i="4"/>
  <c r="K26" i="4"/>
  <c r="J26" i="4"/>
  <c r="K25" i="4"/>
  <c r="J25" i="4"/>
  <c r="K24" i="4"/>
  <c r="K23" i="4"/>
  <c r="J23" i="4"/>
  <c r="K22" i="4"/>
  <c r="J22" i="4"/>
  <c r="K20" i="4"/>
  <c r="K19" i="4"/>
  <c r="J19" i="4"/>
  <c r="K18" i="4"/>
  <c r="J18" i="4"/>
  <c r="K16" i="4"/>
  <c r="K15" i="4"/>
  <c r="J15" i="4"/>
  <c r="K14" i="4"/>
  <c r="J14" i="4"/>
  <c r="K12" i="4"/>
  <c r="J12" i="4"/>
  <c r="J11" i="4"/>
  <c r="K10" i="4"/>
  <c r="K9" i="4"/>
  <c r="J9" i="4"/>
  <c r="K8" i="4"/>
  <c r="J8" i="4"/>
  <c r="E50" i="2" l="1"/>
  <c r="E52" i="2"/>
  <c r="F28" i="8"/>
  <c r="M19" i="5"/>
  <c r="M7" i="5"/>
  <c r="M8" i="5"/>
  <c r="L16" i="5"/>
  <c r="L21" i="5"/>
  <c r="E23" i="5"/>
  <c r="L23" i="5" s="1"/>
  <c r="M11" i="5"/>
  <c r="M24" i="5"/>
  <c r="M16" i="5"/>
  <c r="M6" i="5"/>
  <c r="E12" i="5"/>
  <c r="L12" i="5" s="1"/>
  <c r="M22" i="5"/>
  <c r="L20" i="5"/>
  <c r="M25" i="5"/>
  <c r="E26" i="5"/>
  <c r="E27" i="5"/>
  <c r="G6" i="5" s="1"/>
  <c r="E9" i="5"/>
  <c r="L13" i="5"/>
  <c r="K7" i="4"/>
  <c r="K13" i="4"/>
  <c r="K17" i="4"/>
  <c r="M17" i="4" s="1"/>
  <c r="K21" i="4"/>
  <c r="M21" i="4" s="1"/>
  <c r="E20" i="4"/>
  <c r="L20" i="4" s="1"/>
  <c r="E16" i="4"/>
  <c r="M16" i="4" s="1"/>
  <c r="L15" i="4"/>
  <c r="C54" i="2"/>
  <c r="E36" i="2"/>
  <c r="C53" i="2"/>
  <c r="E53" i="2" s="1"/>
  <c r="D54" i="2"/>
  <c r="E39" i="2"/>
  <c r="L14" i="4"/>
  <c r="J6" i="4"/>
  <c r="E13" i="4"/>
  <c r="E11" i="4"/>
  <c r="M11" i="4" s="1"/>
  <c r="E10" i="4"/>
  <c r="M10" i="4" s="1"/>
  <c r="E8" i="4"/>
  <c r="M8" i="4" s="1"/>
  <c r="E7" i="4"/>
  <c r="L25" i="4"/>
  <c r="M25" i="4"/>
  <c r="E24" i="4"/>
  <c r="L24" i="4" s="1"/>
  <c r="L19" i="4"/>
  <c r="M15" i="4"/>
  <c r="M19" i="4"/>
  <c r="L18" i="4"/>
  <c r="L22" i="4"/>
  <c r="E6" i="4"/>
  <c r="L16" i="4"/>
  <c r="M20" i="4"/>
  <c r="L17" i="4"/>
  <c r="L11" i="4"/>
  <c r="L21" i="4"/>
  <c r="M14" i="4"/>
  <c r="M18" i="4"/>
  <c r="M22" i="4"/>
  <c r="H28" i="2"/>
  <c r="I28" i="2"/>
  <c r="H29" i="2"/>
  <c r="I29" i="2"/>
  <c r="M7" i="4" l="1"/>
  <c r="E54" i="2"/>
  <c r="M23" i="5"/>
  <c r="L7" i="4"/>
  <c r="M12" i="5"/>
  <c r="M13" i="4"/>
  <c r="L9" i="5"/>
  <c r="M9" i="5"/>
  <c r="L26" i="5"/>
  <c r="M26" i="5"/>
  <c r="G26" i="5"/>
  <c r="G25" i="5"/>
  <c r="G24" i="5"/>
  <c r="G19" i="5"/>
  <c r="G15" i="5"/>
  <c r="G10" i="5"/>
  <c r="L27" i="5"/>
  <c r="G23" i="5"/>
  <c r="G22" i="5"/>
  <c r="G18" i="5"/>
  <c r="G14" i="5"/>
  <c r="G9" i="5"/>
  <c r="G8" i="5"/>
  <c r="G21" i="5"/>
  <c r="G17" i="5"/>
  <c r="G13" i="5"/>
  <c r="G7" i="5"/>
  <c r="G20" i="5"/>
  <c r="G16" i="5"/>
  <c r="G12" i="5"/>
  <c r="G11" i="5"/>
  <c r="M27" i="5"/>
  <c r="E26" i="4"/>
  <c r="L26" i="4" s="1"/>
  <c r="E9" i="4"/>
  <c r="M9" i="4" s="1"/>
  <c r="L13" i="4"/>
  <c r="L8" i="4"/>
  <c r="L6" i="4"/>
  <c r="E27" i="4"/>
  <c r="L27" i="4" s="1"/>
  <c r="E23" i="4"/>
  <c r="L23" i="4" s="1"/>
  <c r="L10" i="4"/>
  <c r="M24" i="4"/>
  <c r="E12" i="4"/>
  <c r="L12" i="4" s="1"/>
  <c r="M6" i="4"/>
  <c r="M26" i="4"/>
  <c r="H27" i="4"/>
  <c r="D24" i="2"/>
  <c r="C24" i="2"/>
  <c r="D13" i="2"/>
  <c r="C13" i="2"/>
  <c r="D10" i="2"/>
  <c r="C10" i="2"/>
  <c r="E10" i="2" l="1"/>
  <c r="G36" i="2"/>
  <c r="G40" i="2"/>
  <c r="G44" i="2"/>
  <c r="G48" i="2"/>
  <c r="G52" i="2"/>
  <c r="G37" i="2"/>
  <c r="G41" i="2"/>
  <c r="G45" i="2"/>
  <c r="G49" i="2"/>
  <c r="G53" i="2"/>
  <c r="G34" i="2"/>
  <c r="G38" i="2"/>
  <c r="G42" i="2"/>
  <c r="G46" i="2"/>
  <c r="G50" i="2"/>
  <c r="G33" i="2"/>
  <c r="G35" i="2"/>
  <c r="G39" i="2"/>
  <c r="G43" i="2"/>
  <c r="G47" i="2"/>
  <c r="G51" i="2"/>
  <c r="M23" i="4"/>
  <c r="L9" i="4"/>
  <c r="M12" i="4"/>
  <c r="M27" i="4"/>
  <c r="G8" i="4"/>
  <c r="G12" i="4"/>
  <c r="G16" i="4"/>
  <c r="G20" i="4"/>
  <c r="G24" i="4"/>
  <c r="G23" i="4"/>
  <c r="G9" i="4"/>
  <c r="G13" i="4"/>
  <c r="G17" i="4"/>
  <c r="G21" i="4"/>
  <c r="G25" i="4"/>
  <c r="G19" i="4"/>
  <c r="G10" i="4"/>
  <c r="G14" i="4"/>
  <c r="G18" i="4"/>
  <c r="G22" i="4"/>
  <c r="G26" i="4"/>
  <c r="G7" i="4"/>
  <c r="G11" i="4"/>
  <c r="G15" i="4"/>
  <c r="G6" i="4"/>
  <c r="E13" i="2"/>
  <c r="H16" i="2"/>
  <c r="H8" i="2"/>
  <c r="H9" i="2"/>
  <c r="H10" i="2"/>
  <c r="H11" i="2"/>
  <c r="H12" i="2"/>
  <c r="H13" i="2"/>
  <c r="H7" i="2"/>
  <c r="H20" i="2"/>
  <c r="H21" i="2"/>
  <c r="H22" i="2"/>
  <c r="H23" i="2"/>
  <c r="H24" i="2"/>
  <c r="H25" i="2"/>
  <c r="H26" i="2"/>
  <c r="H27" i="2"/>
  <c r="H19" i="2"/>
  <c r="H14" i="2"/>
  <c r="I18" i="2"/>
  <c r="I8" i="2"/>
  <c r="I9" i="2"/>
  <c r="I10" i="2"/>
  <c r="I11" i="2"/>
  <c r="I12" i="2"/>
  <c r="I13" i="2"/>
  <c r="I14" i="2"/>
  <c r="H15" i="2"/>
  <c r="I15" i="2"/>
  <c r="I16" i="2"/>
  <c r="H17" i="2"/>
  <c r="I17" i="2"/>
  <c r="H18" i="2"/>
  <c r="I19" i="2"/>
  <c r="I20" i="2"/>
  <c r="I21" i="2"/>
  <c r="I22" i="2"/>
  <c r="I23" i="2"/>
  <c r="I24" i="2"/>
  <c r="I25" i="2"/>
  <c r="I26" i="2"/>
  <c r="I27" i="2"/>
  <c r="I7" i="2"/>
  <c r="D27" i="2" l="1"/>
  <c r="C27" i="2"/>
  <c r="C29" i="2" l="1"/>
  <c r="C28" i="2"/>
  <c r="D29" i="2"/>
  <c r="D28" i="2"/>
  <c r="E7" i="2"/>
  <c r="E11" i="2"/>
  <c r="E8" i="2"/>
  <c r="E12" i="2"/>
  <c r="E14" i="2"/>
  <c r="E15" i="2"/>
  <c r="E16" i="2"/>
  <c r="E17" i="2"/>
  <c r="E18" i="2"/>
  <c r="E19" i="2"/>
  <c r="E20" i="2"/>
  <c r="E21" i="2"/>
  <c r="E22" i="2"/>
  <c r="E23" i="2"/>
  <c r="E26" i="2"/>
  <c r="E25" i="2"/>
  <c r="E9" i="2"/>
  <c r="E28" i="2" l="1"/>
  <c r="E29" i="2"/>
  <c r="K25" i="2"/>
  <c r="J25" i="2"/>
  <c r="J26" i="2"/>
  <c r="K26" i="2"/>
  <c r="K20" i="2"/>
  <c r="J20" i="2"/>
  <c r="K16" i="2"/>
  <c r="J16" i="2"/>
  <c r="J8" i="2"/>
  <c r="K8" i="2"/>
  <c r="K17" i="2"/>
  <c r="J17" i="2"/>
  <c r="K23" i="2"/>
  <c r="J23" i="2"/>
  <c r="J15" i="2"/>
  <c r="K15" i="2"/>
  <c r="K11" i="2"/>
  <c r="J11" i="2"/>
  <c r="J21" i="2"/>
  <c r="K21" i="2"/>
  <c r="J12" i="2"/>
  <c r="K12" i="2"/>
  <c r="K19" i="2"/>
  <c r="J19" i="2"/>
  <c r="J9" i="2"/>
  <c r="K9" i="2"/>
  <c r="J22" i="2"/>
  <c r="K22" i="2"/>
  <c r="J18" i="2"/>
  <c r="K18" i="2"/>
  <c r="K14" i="2"/>
  <c r="J14" i="2"/>
  <c r="K7" i="2"/>
  <c r="J7" i="2"/>
  <c r="E24" i="2"/>
  <c r="E27" i="2"/>
  <c r="J29" i="2" l="1"/>
  <c r="K29" i="2"/>
  <c r="J28" i="2"/>
  <c r="K28" i="2"/>
  <c r="J27" i="2"/>
  <c r="K27" i="2"/>
  <c r="J24" i="2"/>
  <c r="K24" i="2"/>
  <c r="J13" i="2"/>
  <c r="K13" i="2"/>
  <c r="J10" i="2"/>
  <c r="K10" i="2"/>
  <c r="G28" i="2"/>
</calcChain>
</file>

<file path=xl/sharedStrings.xml><?xml version="1.0" encoding="utf-8"?>
<sst xmlns="http://schemas.openxmlformats.org/spreadsheetml/2006/main" count="305" uniqueCount="115">
  <si>
    <t>Robson 1+2 haiglate järgi, 2013–2015</t>
  </si>
  <si>
    <t>(esmassünnitajad, üksiksünnitus, loote peaseis, raseduskestus&gt;=37)</t>
  </si>
  <si>
    <t>Allikas: Eesti Meditsiiniline Sünniregister</t>
  </si>
  <si>
    <t>Haigla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</si>
  <si>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</si>
  <si>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</si>
  <si>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</si>
  <si>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</si>
  <si>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</si>
  <si>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</si>
  <si>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</si>
  <si>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</si>
  <si>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</si>
  <si>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</si>
  <si>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</si>
  <si>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</si>
  <si>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</si>
  <si>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</si>
  <si>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</si>
  <si>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</si>
  <si>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</si>
  <si>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</si>
  <si>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</si>
  <si>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</si>
  <si>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</si>
  <si>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>Erahaiglad</t>
  </si>
  <si>
    <t>Sünnitused
rühmas I+II</t>
  </si>
  <si>
    <t>Nendest
keisrilõikega</t>
  </si>
  <si>
    <t>15,74─18,68</t>
  </si>
  <si>
    <t>15,90─18,11</t>
  </si>
  <si>
    <t>26,33─34,69</t>
  </si>
  <si>
    <t>11,76─13,78</t>
  </si>
  <si>
    <t>15,58─20,85</t>
  </si>
  <si>
    <t xml:space="preserve"> 0,06─12,02</t>
  </si>
  <si>
    <t>5,47─13,01</t>
  </si>
  <si>
    <t>16,80─27,44</t>
  </si>
  <si>
    <t>11,40─19,50</t>
  </si>
  <si>
    <t>20,83─27,66</t>
  </si>
  <si>
    <t>11,55─20,21</t>
  </si>
  <si>
    <t>12,36─19,68</t>
  </si>
  <si>
    <t>44,39─63,10</t>
  </si>
  <si>
    <t>23,21─52,45</t>
  </si>
  <si>
    <t>eraH</t>
  </si>
  <si>
    <t>Fertilitas</t>
  </si>
  <si>
    <t>Elite</t>
  </si>
  <si>
    <t>Kokku:</t>
  </si>
  <si>
    <t>usaldusvahemik
95% CI</t>
  </si>
  <si>
    <t>0,00─9,75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</si>
  <si>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</si>
  <si>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</si>
  <si>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</si>
  <si>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</si>
  <si>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</si>
  <si>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</si>
  <si>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14,78─16,12</t>
  </si>
  <si>
    <t>20,35─24,89</t>
  </si>
  <si>
    <t>15,82─18,55</t>
  </si>
  <si>
    <t>41,18─57,02</t>
  </si>
  <si>
    <t>18,77─21,12</t>
  </si>
  <si>
    <t>16,13─17,30</t>
  </si>
  <si>
    <t>16,09‒18,25</t>
  </si>
  <si>
    <t>12,08‒14,15</t>
  </si>
  <si>
    <t>0,06–11,53</t>
  </si>
  <si>
    <t>19,67–26,89</t>
  </si>
  <si>
    <t>27,03–35,39</t>
  </si>
  <si>
    <t>5,46–13,30</t>
  </si>
  <si>
    <t>13,05–20,81</t>
  </si>
  <si>
    <t>8,87–17,69</t>
  </si>
  <si>
    <t>15,10–20,40</t>
  </si>
  <si>
    <t>13,87–24,34</t>
  </si>
  <si>
    <t>16,46–19,46</t>
  </si>
  <si>
    <t>39,54–64,85</t>
  </si>
  <si>
    <t>12,50–26,80</t>
  </si>
  <si>
    <t>10,10–17,18</t>
  </si>
  <si>
    <t>13,15–21,77</t>
  </si>
  <si>
    <t>16,12–17,30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</si>
  <si>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</si>
  <si>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</si>
  <si>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</si>
  <si>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</si>
  <si>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</si>
  <si>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</si>
  <si>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</si>
  <si>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</si>
  <si>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</si>
  <si>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</si>
  <si>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</si>
  <si>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</si>
  <si>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</si>
  <si>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Valga Haigla</t>
  </si>
  <si>
    <t>Viljandi Haigla</t>
  </si>
  <si>
    <t>Elite Kliinik</t>
  </si>
  <si>
    <t>15,19-16,53</t>
  </si>
  <si>
    <t>20,47-24,99</t>
  </si>
  <si>
    <t>15,15-18,11</t>
  </si>
  <si>
    <t>40,38-63,98</t>
  </si>
  <si>
    <t>18,03-20,51</t>
  </si>
  <si>
    <t>2013-2015
Robson 1+2</t>
  </si>
  <si>
    <t>3. Robson 1+2 haiglate järgi, 2014–2016</t>
  </si>
  <si>
    <t>3. Robson 1+2 haiglate järgi, 2015–2017</t>
  </si>
  <si>
    <t xml:space="preserve">
95% UV</t>
  </si>
  <si>
    <t>Sünnitused
rühmas Robson 1+2</t>
  </si>
  <si>
    <t>Nendest
keisrilõikega, arv</t>
  </si>
  <si>
    <t>2015-2017
Robson 1+2 keisrilõigete osakaal</t>
  </si>
  <si>
    <t>2014-2016 
Robson 1+2 keisrilõigete osakaal</t>
  </si>
  <si>
    <t>-</t>
  </si>
  <si>
    <t>3. Robson 1+2 haiglate järgi, 2016–2018</t>
  </si>
  <si>
    <t>2016-2018
Robson 1+2</t>
  </si>
  <si>
    <t>Planeeritult kodusünnituse teenused</t>
  </si>
  <si>
    <t>3. Robson 1+2 haiglate järgi, 2017–2019</t>
  </si>
  <si>
    <t>Piirkondlikud haiglad kokku</t>
  </si>
  <si>
    <t>Keskhaiglad kokku</t>
  </si>
  <si>
    <t>Üldhaiglad kokku</t>
  </si>
  <si>
    <t>Erahaiglad kokku</t>
  </si>
  <si>
    <t xml:space="preserve">
Robson 1+2 keisrilõigete osamäär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</si>
</sst>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\_x000a_%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2" fillId="0" borderId="0" xfId="0" applyNumberFormat="1" applyFont="1" applyFill="1" applyBorder="1" applyAlignment="1" applyProtection="1">
      <alignment horizontal="left" wrapText="1" readingOrder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left" vertical="top" wrapText="1" readingOrder="1"/>
    </xf>
    <xf numFmtId="0" fontId="0" fillId="0" borderId="3" xfId="0" applyFill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10" fontId="0" fillId="0" borderId="3" xfId="0" applyNumberFormat="1" applyBorder="1"/>
    <xf numFmtId="10" fontId="4" fillId="0" borderId="3" xfId="0" applyNumberFormat="1" applyFont="1" applyBorder="1"/>
    <xf numFmtId="10" fontId="6" fillId="0" borderId="0" xfId="0" applyNumberFormat="1" applyFont="1"/>
    <xf numFmtId="0" fontId="4" fillId="0" borderId="3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3" fontId="5" fillId="0" borderId="3" xfId="0" applyNumberFormat="1" applyFont="1" applyBorder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5" fillId="0" borderId="3" xfId="0" applyFont="1" applyFill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164" fontId="6" fillId="0" borderId="0" xfId="0" applyNumberFormat="1" applyFont="1"/>
    <xf numFmtId="0" fontId="6" fillId="0" borderId="0" xfId="0" applyFont="1" applyBorder="1" applyAlignment="1">
      <alignment horizontal="center" wrapText="1"/>
    </xf>
    <xf numFmtId="3" fontId="0" fillId="0" borderId="3" xfId="0" applyNumberFormat="1" applyBorder="1"/>
    <xf numFmtId="3" fontId="4" fillId="0" borderId="3" xfId="0" applyNumberFormat="1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9" fillId="0" borderId="0" xfId="0" applyFont="1" applyFill="1" applyBorder="1"/>
    <xf numFmtId="10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9" fontId="9" fillId="0" borderId="0" xfId="0" applyNumberFormat="1" applyFont="1" applyBorder="1"/>
    <xf numFmtId="10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/>
    <xf numFmtId="10" fontId="11" fillId="0" borderId="3" xfId="1" applyNumberFormat="1" applyFont="1" applyBorder="1" applyAlignment="1">
      <alignment horizontal="right"/>
    </xf>
    <xf numFmtId="10" fontId="4" fillId="0" borderId="3" xfId="1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Border="1" applyAlignment="1">
      <alignment horizontal="center" wrapText="1"/>
    </xf>
    <xf numFmtId="9" fontId="9" fillId="0" borderId="0" xfId="0" applyNumberFormat="1" applyFont="1" applyBorder="1" applyAlignment="1">
      <alignment horizontal="right"/>
    </xf>
    <xf numFmtId="164" fontId="9" fillId="0" borderId="0" xfId="0" applyNumberFormat="1" applyFont="1"/>
    <xf numFmtId="10" fontId="9" fillId="0" borderId="0" xfId="0" applyNumberFormat="1" applyFont="1"/>
    <xf numFmtId="9" fontId="9" fillId="0" borderId="0" xfId="0" applyNumberFormat="1" applyFont="1"/>
    <xf numFmtId="49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left" readingOrder="1"/>
    </xf>
    <xf numFmtId="0" fontId="2" fillId="0" borderId="0" xfId="0" applyFont="1" applyAlignment="1">
      <alignment horizontal="right" wrapText="1" readingOrder="1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horizontal="right"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9" fontId="9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 wrapText="1"/>
    </xf>
    <xf numFmtId="165" fontId="4" fillId="0" borderId="3" xfId="0" applyNumberFormat="1" applyFont="1" applyBorder="1" applyAlignment="1">
      <alignment wrapText="1"/>
    </xf>
    <xf numFmtId="165" fontId="0" fillId="0" borderId="3" xfId="0" applyNumberFormat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'Aruandesse2017-2019'!$E$5</c:f>
              <c:strCache>
                <c:ptCount val="1"/>
                <c:pt idx="0">
                  <c:v>
Robson 1+2 keisrilõigete osamäär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82-44CA-B7E7-BF5D24CDB04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882-44CA-B7E7-BF5D24CDB04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882-44CA-B7E7-BF5D24CDB040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882-44CA-B7E7-BF5D24CDB04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882-44CA-B7E7-BF5D24CDB040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882-44CA-B7E7-BF5D24CDB040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882-44CA-B7E7-BF5D24CDB04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882-44CA-B7E7-BF5D24CDB04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882-44CA-B7E7-BF5D24CDB040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6882-44CA-B7E7-BF5D24CDB04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'Aruandesse2017-2019'!$M$6:$M$23</c15:sqref>
                    </c15:fullRef>
                  </c:ext>
                </c:extLst>
                <c:f>('Aruandesse2017-2019'!$M$6:$M$16,'Aruandesse2017-2019'!$M$18:$M$23)</c:f>
                <c:numCache>
                  <c:formatCode>General</c:formatCode>
                  <c:ptCount val="17"/>
                  <c:pt idx="0">
                    <c:v>1.0824511588637731E-2</c:v>
                  </c:pt>
                  <c:pt idx="1">
                    <c:v>1.1929741756143142E-2</c:v>
                  </c:pt>
                  <c:pt idx="2">
                    <c:v>1.4856057179867876E-2</c:v>
                  </c:pt>
                  <c:pt idx="3">
                    <c:v>6.9671858110817719E-3</c:v>
                  </c:pt>
                  <c:pt idx="4">
                    <c:v>4.4498117144801119E-2</c:v>
                  </c:pt>
                  <c:pt idx="5">
                    <c:v>2.9479167702004011E-2</c:v>
                  </c:pt>
                  <c:pt idx="6">
                    <c:v>2.4384783062920079E-2</c:v>
                  </c:pt>
                  <c:pt idx="7">
                    <c:v>0.15089803709961236</c:v>
                  </c:pt>
                  <c:pt idx="8">
                    <c:v>4.427413029538331E-2</c:v>
                  </c:pt>
                  <c:pt idx="9">
                    <c:v>5.9365560720784416E-2</c:v>
                  </c:pt>
                  <c:pt idx="10">
                    <c:v>5.0372811286610863E-2</c:v>
                  </c:pt>
                  <c:pt idx="11">
                    <c:v>4.6498556707705224E-2</c:v>
                  </c:pt>
                  <c:pt idx="12">
                    <c:v>6.0767891913463379E-2</c:v>
                  </c:pt>
                  <c:pt idx="13">
                    <c:v>4.0118055536556896E-2</c:v>
                  </c:pt>
                  <c:pt idx="14">
                    <c:v>0.12364851238982189</c:v>
                  </c:pt>
                  <c:pt idx="15">
                    <c:v>4.5354400898455161E-2</c:v>
                  </c:pt>
                  <c:pt idx="16">
                    <c:v>1.7199623493881488E-2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'Aruandesse2017-2019'!$L$6:$L$23</c15:sqref>
                    </c15:fullRef>
                  </c:ext>
                </c:extLst>
                <c:f>('Aruandesse2017-2019'!$L$6:$L$16,'Aruandesse2017-2019'!$L$18:$L$23)</c:f>
                <c:numCache>
                  <c:formatCode>General</c:formatCode>
                  <c:ptCount val="17"/>
                  <c:pt idx="0">
                    <c:v>1.0251731032638295E-2</c:v>
                  </c:pt>
                  <c:pt idx="1">
                    <c:v>1.1177563819467551E-2</c:v>
                  </c:pt>
                  <c:pt idx="2">
                    <c:v>1.3755279779748442E-2</c:v>
                  </c:pt>
                  <c:pt idx="3">
                    <c:v>6.715941811605286E-3</c:v>
                  </c:pt>
                  <c:pt idx="4">
                    <c:v>3.9880876540910604E-2</c:v>
                  </c:pt>
                  <c:pt idx="5">
                    <c:v>2.6539932790693138E-2</c:v>
                  </c:pt>
                  <c:pt idx="6">
                    <c:v>2.2566690983920362E-2</c:v>
                  </c:pt>
                  <c:pt idx="7">
                    <c:v>8.0254729971228247E-2</c:v>
                  </c:pt>
                  <c:pt idx="8">
                    <c:v>2.9386500709550283E-2</c:v>
                  </c:pt>
                  <c:pt idx="9">
                    <c:v>4.9334363157775396E-2</c:v>
                  </c:pt>
                  <c:pt idx="10">
                    <c:v>4.3101372919636088E-2</c:v>
                  </c:pt>
                  <c:pt idx="11">
                    <c:v>3.9594483028017213E-2</c:v>
                  </c:pt>
                  <c:pt idx="12">
                    <c:v>4.9681468154302383E-2</c:v>
                  </c:pt>
                  <c:pt idx="13">
                    <c:v>3.4009718561101993E-2</c:v>
                  </c:pt>
                  <c:pt idx="14">
                    <c:v>8.4477720584333754E-2</c:v>
                  </c:pt>
                  <c:pt idx="15">
                    <c:v>3.6176005559997351E-2</c:v>
                  </c:pt>
                  <c:pt idx="16">
                    <c:v>1.5991358837855907E-2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'Aruandesse2017-2019'!$A$6:$B$23</c15:sqref>
                  </c15:fullRef>
                </c:ext>
              </c:extLst>
              <c:f>('Aruandesse2017-2019'!$A$6:$B$16,'Aruandesse2017-2019'!$A$18:$B$23)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Üldhaiglad kokku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'Aruandesse2017-2019'!$E$6:$E$23</c15:sqref>
                  </c15:fullRef>
                </c:ext>
              </c:extLst>
              <c:f>('Aruandesse2017-2019'!$E$6:$E$16,'Aruandesse2017-2019'!$E$18:$E$23)</c:f>
              <c:numCache>
                <c:formatCode>0.00\
%</c:formatCode>
                <c:ptCount val="17"/>
                <c:pt idx="0">
                  <c:v>0.15751633986928104</c:v>
                </c:pt>
                <c:pt idx="1">
                  <c:v>0.14678135405105439</c:v>
                </c:pt>
                <c:pt idx="2">
                  <c:v>0.15229054890631449</c:v>
                </c:pt>
                <c:pt idx="3">
                  <c:v>0.15267966468870678</c:v>
                </c:pt>
                <c:pt idx="4">
                  <c:v>0.2536945812807882</c:v>
                </c:pt>
                <c:pt idx="5">
                  <c:v>0.1997439180537772</c:v>
                </c:pt>
                <c:pt idx="6">
                  <c:v>0.21819713563605728</c:v>
                </c:pt>
                <c:pt idx="7">
                  <c:v>0.14285714285714285</c:v>
                </c:pt>
                <c:pt idx="8">
                  <c:v>7.9812206572769953E-2</c:v>
                </c:pt>
                <c:pt idx="9">
                  <c:v>0.21296296296296297</c:v>
                </c:pt>
                <c:pt idx="10">
                  <c:v>0.21621621621621623</c:v>
                </c:pt>
                <c:pt idx="11">
                  <c:v>0.2</c:v>
                </c:pt>
                <c:pt idx="12">
                  <c:v>0.20297029702970298</c:v>
                </c:pt>
                <c:pt idx="13">
                  <c:v>0.17574257425742573</c:v>
                </c:pt>
                <c:pt idx="14">
                  <c:v>0.2</c:v>
                </c:pt>
                <c:pt idx="15">
                  <c:v>0.14776632302405499</c:v>
                </c:pt>
                <c:pt idx="16">
                  <c:v>0.17825661116552399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882-44CA-B7E7-BF5D24CD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'Aruandesse2016-2018'!$E$5</c:f>
              <c:strCache>
                <c:ptCount val="1"/>
                <c:pt idx="0">
                  <c:v>2016-2018
Robson 1+2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'Aruandesse2016-2018'!$A$6:$B$27</c15:sqref>
                  </c15:fullRef>
                </c:ext>
              </c:extLst>
              <c:f>('Aruandesse2016-2018'!$A$6:$B$16,'Aruandesse2016-2018'!$A$18:$B$23)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'Aruandesse2016-2018'!$E$6:$E$27</c15:sqref>
                  </c15:fullRef>
                </c:ext>
              </c:extLst>
              <c:f>('Aruandesse2016-2018'!$E$6:$E$16,'Aruandesse2016-2018'!$E$18:$E$23)</c:f>
              <c:numCache>
                <c:formatCode>0.00%</c:formatCode>
                <c:ptCount val="17"/>
                <c:pt idx="0">
                  <c:v>0.15688748685594112</c:v>
                </c:pt>
                <c:pt idx="1">
                  <c:v>0.15915190552871714</c:v>
                </c:pt>
                <c:pt idx="2">
                  <c:v>0.15721231766612642</c:v>
                </c:pt>
                <c:pt idx="3">
                  <c:v>0.15773129966206959</c:v>
                </c:pt>
                <c:pt idx="4">
                  <c:v>0.2793791574279379</c:v>
                </c:pt>
                <c:pt idx="5">
                  <c:v>0.1967005076142132</c:v>
                </c:pt>
                <c:pt idx="6">
                  <c:v>0.22679580306698952</c:v>
                </c:pt>
                <c:pt idx="7">
                  <c:v>7.1428571428571425E-2</c:v>
                </c:pt>
                <c:pt idx="8">
                  <c:v>9.3596059113300489E-2</c:v>
                </c:pt>
                <c:pt idx="9">
                  <c:v>0.21100917431192662</c:v>
                </c:pt>
                <c:pt idx="10">
                  <c:v>0.23776223776223776</c:v>
                </c:pt>
                <c:pt idx="11">
                  <c:v>0.20304568527918782</c:v>
                </c:pt>
                <c:pt idx="12">
                  <c:v>0.19191919191919191</c:v>
                </c:pt>
                <c:pt idx="13">
                  <c:v>0.16624685138539042</c:v>
                </c:pt>
                <c:pt idx="14">
                  <c:v>0.22619047619047619</c:v>
                </c:pt>
                <c:pt idx="15">
                  <c:v>0.15555555555555556</c:v>
                </c:pt>
                <c:pt idx="16">
                  <c:v>0.18156293869911092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'Aruandesse2016-2018'!$E$24</c15:sqref>
                  <c15:spPr xmlns:c15="http://schemas.microsoft.com/office/drawing/2012/chart">
                    <a:ln>
                      <a:noFill/>
                    </a:ln>
                    <a:effectLst/>
                  </c15:spPr>
                  <c15:bubble3D val="0"/>
                </c15:categoryFilterException>
                <c15:categoryFilterException>
                  <c15:sqref>'Aruandesse2016-2018'!$E$25</c15:sqref>
                  <c15:spPr xmlns:c15="http://schemas.microsoft.com/office/drawing/2012/chart">
                    <a:ln w="25400">
                      <a:noFill/>
                    </a:ln>
                  </c15:spPr>
                  <c15:bubble3D val="0"/>
                </c15:categoryFilterException>
                <c15:categoryFilterException>
                  <c15:sqref>'Aruandesse2016-2018'!$E$26</c15:sqref>
                  <c15:spPr xmlns:c15="http://schemas.microsoft.com/office/drawing/2012/chart">
                    <a:ln w="25400">
                      <a:noFill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6-6882-44CA-B7E7-BF5D24CDB040}"/>
            </c:ext>
          </c:extLst>
        </c:ser>
        <c:ser>
          <c:idx val="2"/>
          <c:order val="2"/>
          <c:tx>
            <c:v>2017-2019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'Aruandesse2016-2018'!$A$6:$B$27</c15:sqref>
                  </c15:fullRef>
                </c:ext>
              </c:extLst>
              <c:f>('Aruandesse2016-2018'!$A$6:$B$16,'Aruandesse2016-2018'!$A$18:$B$23)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  <c:pt idx="18">
                    <c:v>Planeeritult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  <c:pt idx="18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('Aruandesse2017-2019'!$G$6:$G$16,'Aruandesse2017-2019'!$G$18:$G$26)</c15:sqref>
                  </c15:fullRef>
                </c:ext>
              </c:extLst>
              <c:f>('Aruandesse2017-2019'!$G$6:$G$16,'Aruandesse2017-2019'!$G$19:$G$24)</c:f>
              <c:numCache>
                <c:formatCode>0%</c:formatCode>
                <c:ptCount val="17"/>
                <c:pt idx="0">
                  <c:v>0.16190133237306445</c:v>
                </c:pt>
                <c:pt idx="1">
                  <c:v>0.16190133237306445</c:v>
                </c:pt>
                <c:pt idx="2">
                  <c:v>0.16190133237306445</c:v>
                </c:pt>
                <c:pt idx="3">
                  <c:v>0.16190133237306445</c:v>
                </c:pt>
                <c:pt idx="4">
                  <c:v>0.16190133237306445</c:v>
                </c:pt>
                <c:pt idx="5">
                  <c:v>0.16190133237306445</c:v>
                </c:pt>
                <c:pt idx="6">
                  <c:v>0.16190133237306445</c:v>
                </c:pt>
                <c:pt idx="7">
                  <c:v>0.16190133237306445</c:v>
                </c:pt>
                <c:pt idx="8">
                  <c:v>0.16190133237306445</c:v>
                </c:pt>
                <c:pt idx="9">
                  <c:v>0.16190133237306445</c:v>
                </c:pt>
                <c:pt idx="10">
                  <c:v>0.16190133237306445</c:v>
                </c:pt>
                <c:pt idx="11">
                  <c:v>0.16190133237306445</c:v>
                </c:pt>
                <c:pt idx="12">
                  <c:v>0.16190133237306445</c:v>
                </c:pt>
                <c:pt idx="13">
                  <c:v>0.16190133237306445</c:v>
                </c:pt>
                <c:pt idx="14">
                  <c:v>0.16190133237306445</c:v>
                </c:pt>
                <c:pt idx="15">
                  <c:v>0.16190133237306445</c:v>
                </c:pt>
                <c:pt idx="16">
                  <c:v>0.16190133237306445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882-44CA-B7E7-BF5D24CDB040}"/>
            </c:ext>
          </c:extLst>
        </c:ser>
        <c:ser>
          <c:idx val="4"/>
          <c:order val="3"/>
          <c:tx>
            <c:v>2016-2018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'Aruandesse2016-2018'!$A$6:$B$27</c15:sqref>
                  </c15:fullRef>
                </c:ext>
              </c:extLst>
              <c:f>('Aruandesse2016-2018'!$A$6:$B$16,'Aruandesse2016-2018'!$A$18:$B$23)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'Aruandesse2016-2018'!$G$6:$G$27</c15:sqref>
                  </c15:fullRef>
                </c:ext>
              </c:extLst>
              <c:f>('Aruandesse2016-2018'!$G$6:$G$16,'Aruandesse2016-2018'!$G$18:$G$23)</c:f>
              <c:numCache>
                <c:formatCode>0%</c:formatCode>
                <c:ptCount val="17"/>
                <c:pt idx="0">
                  <c:v>0.16747910863509749</c:v>
                </c:pt>
                <c:pt idx="1">
                  <c:v>0.16747910863509749</c:v>
                </c:pt>
                <c:pt idx="2">
                  <c:v>0.16747910863509749</c:v>
                </c:pt>
                <c:pt idx="3">
                  <c:v>0.16747910863509749</c:v>
                </c:pt>
                <c:pt idx="4">
                  <c:v>0.16747910863509749</c:v>
                </c:pt>
                <c:pt idx="5">
                  <c:v>0.16747910863509749</c:v>
                </c:pt>
                <c:pt idx="6">
                  <c:v>0.16747910863509749</c:v>
                </c:pt>
                <c:pt idx="7">
                  <c:v>0.16747910863509749</c:v>
                </c:pt>
                <c:pt idx="8">
                  <c:v>0.16747910863509749</c:v>
                </c:pt>
                <c:pt idx="9">
                  <c:v>0.16747910863509749</c:v>
                </c:pt>
                <c:pt idx="10">
                  <c:v>0.16747910863509749</c:v>
                </c:pt>
                <c:pt idx="11">
                  <c:v>0.16747910863509749</c:v>
                </c:pt>
                <c:pt idx="12">
                  <c:v>0.16747910863509749</c:v>
                </c:pt>
                <c:pt idx="13">
                  <c:v>0.16747910863509749</c:v>
                </c:pt>
                <c:pt idx="14">
                  <c:v>0.16747910863509749</c:v>
                </c:pt>
                <c:pt idx="15">
                  <c:v>0.16747910863509749</c:v>
                </c:pt>
                <c:pt idx="16">
                  <c:v>0.16747910863509749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882-44CA-B7E7-BF5D24CDB040}"/>
            </c:ext>
          </c:extLst>
        </c:ser>
        <c:ser>
          <c:idx val="1"/>
          <c:order val="4"/>
          <c:tx>
            <c:v>Eesmärk &lt;17%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'Aruandesse2016-2018'!$A$6:$B$27</c15:sqref>
                  </c15:fullRef>
                </c:ext>
              </c:extLst>
              <c:f>('Aruandesse2016-2018'!$A$6:$B$16,'Aruandesse2016-2018'!$A$18:$B$23)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  <c:pt idx="18">
                    <c:v>Planeeritult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  <c:pt idx="18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('Aruandesse2017-2019'!$H$6:$H$16,'Aruandesse2017-2019'!$H$18:$H$26)</c15:sqref>
                  </c15:fullRef>
                </c:ext>
              </c:extLst>
              <c:f>('Aruandesse2017-2019'!$H$6:$H$16,'Aruandesse2017-2019'!$H$19:$H$24)</c:f>
              <c:numCache>
                <c:formatCode>0.000%</c:formatCode>
                <c:ptCount val="17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882-44CA-B7E7-BF5D24CD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'Aruandesse2016-2018'!$E$5</c:f>
              <c:strCache>
                <c:ptCount val="1"/>
                <c:pt idx="0">
                  <c:v>2016-2018
Robson 1+2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05-46A7-84E8-32C47E02BDF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505-46A7-84E8-32C47E02BDF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505-46A7-84E8-32C47E02BDF9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505-46A7-84E8-32C47E02BDF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505-46A7-84E8-32C47E02BDF9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05-46A7-84E8-32C47E02BDF9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2505-46A7-84E8-32C47E02BDF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505-46A7-84E8-32C47E02BDF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505-46A7-84E8-32C47E02BDF9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2505-46A7-84E8-32C47E02BDF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'Aruandesse2016-2018'!$M$6:$M$26</c15:sqref>
                    </c15:fullRef>
                  </c:ext>
                </c:extLst>
                <c:f>('Aruandesse2016-2018'!$M$6:$M$16,'Aruandesse2016-2018'!$M$18:$M$23)</c:f>
                <c:numCache>
                  <c:formatCode>General</c:formatCode>
                  <c:ptCount val="17"/>
                  <c:pt idx="0">
                    <c:v>1.0613847817730421E-2</c:v>
                  </c:pt>
                  <c:pt idx="1">
                    <c:v>1.209625670604958E-2</c:v>
                  </c:pt>
                  <c:pt idx="2">
                    <c:v>1.489218799722708E-2</c:v>
                  </c:pt>
                  <c:pt idx="3">
                    <c:v>6.9471261119418981E-3</c:v>
                  </c:pt>
                  <c:pt idx="4">
                    <c:v>4.3140521312746483E-2</c:v>
                  </c:pt>
                  <c:pt idx="5">
                    <c:v>2.919705791396382E-2</c:v>
                  </c:pt>
                  <c:pt idx="6">
                    <c:v>2.4140868452438319E-2</c:v>
                  </c:pt>
                  <c:pt idx="7">
                    <c:v>0.11866537963513765</c:v>
                  </c:pt>
                  <c:pt idx="8">
                    <c:v>4.7952310759959677E-2</c:v>
                  </c:pt>
                  <c:pt idx="9">
                    <c:v>5.892927148723659E-2</c:v>
                  </c:pt>
                  <c:pt idx="10">
                    <c:v>5.2608558141076123E-2</c:v>
                  </c:pt>
                  <c:pt idx="11">
                    <c:v>4.2499251113407105E-2</c:v>
                  </c:pt>
                  <c:pt idx="12">
                    <c:v>6.0507490123838464E-2</c:v>
                  </c:pt>
                  <c:pt idx="13">
                    <c:v>3.9785129744868752E-2</c:v>
                  </c:pt>
                  <c:pt idx="14">
                    <c:v>0.10027837389951313</c:v>
                  </c:pt>
                  <c:pt idx="15">
                    <c:v>4.4147915715198549E-2</c:v>
                  </c:pt>
                  <c:pt idx="16">
                    <c:v>1.6910445884961767E-2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'Aruandesse2016-2018'!$L$6:$L$26</c15:sqref>
                    </c15:fullRef>
                  </c:ext>
                </c:extLst>
                <c:f>('Aruandesse2016-2018'!$L$6:$L$16,'Aruandesse2016-2018'!$L$18:$L$23)</c:f>
                <c:numCache>
                  <c:formatCode>General</c:formatCode>
                  <c:ptCount val="17"/>
                  <c:pt idx="0">
                    <c:v>1.005991163520803E-2</c:v>
                  </c:pt>
                  <c:pt idx="1">
                    <c:v>1.1394163271055052E-2</c:v>
                  </c:pt>
                  <c:pt idx="2">
                    <c:v>1.3826747966150438E-2</c:v>
                  </c:pt>
                  <c:pt idx="3">
                    <c:v>6.7070412391737055E-3</c:v>
                  </c:pt>
                  <c:pt idx="4">
                    <c:v>3.9413937253247877E-2</c:v>
                  </c:pt>
                  <c:pt idx="5">
                    <c:v>2.6254277428810063E-2</c:v>
                  </c:pt>
                  <c:pt idx="6">
                    <c:v>2.2451999110646298E-2</c:v>
                  </c:pt>
                  <c:pt idx="7">
                    <c:v>4.6838112173134376E-2</c:v>
                  </c:pt>
                  <c:pt idx="8">
                    <c:v>3.2856905972432751E-2</c:v>
                  </c:pt>
                  <c:pt idx="9">
                    <c:v>4.8920845408174679E-2</c:v>
                  </c:pt>
                  <c:pt idx="10">
                    <c:v>4.565736815301169E-2</c:v>
                  </c:pt>
                  <c:pt idx="11">
                    <c:v>3.676463923181067E-2</c:v>
                  </c:pt>
                  <c:pt idx="12">
                    <c:v>4.8780711845858332E-2</c:v>
                  </c:pt>
                  <c:pt idx="13">
                    <c:v>3.3388117731090572E-2</c:v>
                  </c:pt>
                  <c:pt idx="14">
                    <c:v>7.6330139545890741E-2</c:v>
                  </c:pt>
                  <c:pt idx="15">
                    <c:v>3.5848092729266978E-2</c:v>
                  </c:pt>
                  <c:pt idx="16">
                    <c:v>1.5767663556748246E-2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'Aruandesse2016-2018'!$A$6:$B$27</c15:sqref>
                  </c15:fullRef>
                </c:ext>
              </c:extLst>
              <c:f>('Aruandesse2016-2018'!$A$6:$B$16,'Aruandesse2016-2018'!$A$18:$B$23)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'Aruandesse2016-2018'!$E$6:$E$27</c15:sqref>
                  </c15:fullRef>
                </c:ext>
              </c:extLst>
              <c:f>('Aruandesse2016-2018'!$E$6:$E$16,'Aruandesse2016-2018'!$E$18:$E$23)</c:f>
              <c:numCache>
                <c:formatCode>0.00%</c:formatCode>
                <c:ptCount val="17"/>
                <c:pt idx="0">
                  <c:v>0.15688748685594112</c:v>
                </c:pt>
                <c:pt idx="1">
                  <c:v>0.15915190552871714</c:v>
                </c:pt>
                <c:pt idx="2">
                  <c:v>0.15721231766612642</c:v>
                </c:pt>
                <c:pt idx="3">
                  <c:v>0.15773129966206959</c:v>
                </c:pt>
                <c:pt idx="4">
                  <c:v>0.2793791574279379</c:v>
                </c:pt>
                <c:pt idx="5">
                  <c:v>0.1967005076142132</c:v>
                </c:pt>
                <c:pt idx="6">
                  <c:v>0.22679580306698952</c:v>
                </c:pt>
                <c:pt idx="7">
                  <c:v>7.1428571428571425E-2</c:v>
                </c:pt>
                <c:pt idx="8">
                  <c:v>9.3596059113300489E-2</c:v>
                </c:pt>
                <c:pt idx="9">
                  <c:v>0.21100917431192662</c:v>
                </c:pt>
                <c:pt idx="10">
                  <c:v>0.23776223776223776</c:v>
                </c:pt>
                <c:pt idx="11">
                  <c:v>0.20304568527918782</c:v>
                </c:pt>
                <c:pt idx="12">
                  <c:v>0.19191919191919191</c:v>
                </c:pt>
                <c:pt idx="13">
                  <c:v>0.16624685138539042</c:v>
                </c:pt>
                <c:pt idx="14">
                  <c:v>0.22619047619047619</c:v>
                </c:pt>
                <c:pt idx="15">
                  <c:v>0.15555555555555556</c:v>
                </c:pt>
                <c:pt idx="16">
                  <c:v>0.18156293869911092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'Aruandesse2016-2018'!$E$24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'Aruandesse2016-2018'!$E$25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'Aruandesse2016-2018'!$E$26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2505-46A7-84E8-32C47E02B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v>2015-2017
Robson 1+2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5"/>
                      <c:pt idx="11">
                        <c:v>Üldhaiglad Läänemaa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  <c:pt idx="21">
                        <c:v>Keskhaiglad+
Üldhaiglad+
Erahaiglad Kokku:</c:v>
                      </c:pt>
                    </c:strCache>
                  </c16:filteredLitCache>
                </c:ext>
              </c:extLst>
              <c:f/>
              <c:strCache>
                <c:ptCount val="27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Hiiumaa Haigla</c:v>
                </c:pt>
                <c:pt idx="8">
                  <c:v>Üldhaiglad Järvamaa Haigla</c:v>
                </c:pt>
                <c:pt idx="9">
                  <c:v>Üldhaiglad Kuressaare Haigla</c:v>
                </c:pt>
                <c:pt idx="10">
                  <c:v>Üldhaiglad Lõuna-Eesti Haigla</c:v>
                </c:pt>
                <c:pt idx="11">
                  <c:v>Üldhaiglad Narva Haigla</c:v>
                </c:pt>
                <c:pt idx="12">
                  <c:v>Üldhaiglad Põlva Haigla</c:v>
                </c:pt>
                <c:pt idx="13">
                  <c:v>Üldhaiglad Rakvere Haigla</c:v>
                </c:pt>
                <c:pt idx="14">
                  <c:v>Üldhaiglad Valga Haigla</c:v>
                </c:pt>
                <c:pt idx="15">
                  <c:v>Üldhaiglad Viljandi Haigla</c:v>
                </c:pt>
                <c:pt idx="16">
                  <c:v>Üldhaiglad üldH</c:v>
                </c:pt>
                <c:pt idx="17">
                  <c:v>Keskhaiglad+
Üldhaiglad+
Erahaiglad Kokku:</c:v>
                </c:pt>
                <c:pt idx="18">
                  <c:v>Keskhaiglad+
Üldhaiglad+
Erahaiglad Kokku:</c:v>
                </c:pt>
                <c:pt idx="19">
                  <c:v>Keskhaiglad+
Üldhaiglad+
Erahaiglad Kokku:</c:v>
                </c:pt>
                <c:pt idx="20">
                  <c:v>Keskhaiglad+
Üldhaiglad+
Erahaiglad Kokku:</c:v>
                </c:pt>
                <c:pt idx="21">
                  <c:v>Keskhaiglad+
Üldhaiglad+
Erahaiglad Kokku:</c:v>
                </c:pt>
                <c:pt idx="22">
                  <c:v>Keskhaiglad+
Üldhaiglad+
Erahaiglad Kokku:</c:v>
                </c:pt>
                <c:pt idx="23">
                  <c:v>Keskhaiglad+
Üldhaiglad+
Erahaiglad Kokku:</c:v>
                </c:pt>
                <c:pt idx="24">
                  <c:v>Keskhaiglad+
Üldhaiglad+
Erahaiglad Kokku:</c:v>
                </c:pt>
                <c:pt idx="25">
                  <c:v>Keskhaiglad+
Üldhaiglad+
Erahaiglad Kokku:</c:v>
                </c:pt>
                <c:pt idx="26">
                  <c:v>Keskhaiglad+
Üldhaiglad+
Erahaiglad Kokku:</c:v>
                </c:pt>
                <c:pt idx="27">
                  <c:v>Keskhaiglad+
Üldhaiglad+
Erahaiglad Kokku: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4"/>
                      <c:pt idx="11">
                        <c:v>0</c:v>
                      </c:pt>
                      <c:pt idx="18">
                        <c:v>0.66666666666666663</c:v>
                      </c:pt>
                      <c:pt idx="19">
                        <c:v>0.66666666666666663</c:v>
                      </c:pt>
                      <c:pt idx="20">
                        <c:v>0.20309477756286268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7"/>
                <c:pt idx="0">
                  <c:v>0.16635514018691588</c:v>
                </c:pt>
                <c:pt idx="1">
                  <c:v>0.14212328767123289</c:v>
                </c:pt>
                <c:pt idx="2">
                  <c:v>0.15814135103475205</c:v>
                </c:pt>
                <c:pt idx="3">
                  <c:v>0.15587927424982553</c:v>
                </c:pt>
                <c:pt idx="4">
                  <c:v>0.31632653061224492</c:v>
                </c:pt>
                <c:pt idx="5">
                  <c:v>0.18347509113001215</c:v>
                </c:pt>
                <c:pt idx="6">
                  <c:v>0.23305407463823305</c:v>
                </c:pt>
                <c:pt idx="7">
                  <c:v>4.7619047619047616E-2</c:v>
                </c:pt>
                <c:pt idx="8">
                  <c:v>8.9622641509433956E-2</c:v>
                </c:pt>
                <c:pt idx="9">
                  <c:v>0.20960698689956331</c:v>
                </c:pt>
                <c:pt idx="10">
                  <c:v>0.22419928825622776</c:v>
                </c:pt>
                <c:pt idx="11">
                  <c:v>0.22125813449023862</c:v>
                </c:pt>
                <c:pt idx="12">
                  <c:v>0.17674418604651163</c:v>
                </c:pt>
                <c:pt idx="13">
                  <c:v>0.16795865633074936</c:v>
                </c:pt>
                <c:pt idx="14">
                  <c:v>0.23931623931623933</c:v>
                </c:pt>
                <c:pt idx="15">
                  <c:v>0.15160349854227406</c:v>
                </c:pt>
                <c:pt idx="16">
                  <c:v>0.18225524475524477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505-46A7-84E8-32C47E02BDF9}"/>
            </c:ext>
          </c:extLst>
        </c:ser>
        <c:ser>
          <c:idx val="2"/>
          <c:order val="2"/>
          <c:tx>
            <c:v>2016-2018 keskmine</c:v>
          </c:tx>
          <c:spPr>
            <a:ln w="476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5"/>
                      <c:pt idx="11">
                        <c:v>Üldhaiglad Läänemaa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  <c:pt idx="21">
                        <c:v>Keskhaiglad+
Üldhaiglad+
Erahaiglad Kokku:</c:v>
                      </c:pt>
                    </c:strCache>
                  </c16:filteredLitCache>
                </c:ext>
              </c:extLst>
              <c:f/>
              <c:strCache>
                <c:ptCount val="17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Hiiumaa Haigla</c:v>
                </c:pt>
                <c:pt idx="8">
                  <c:v>Üldhaiglad Järvamaa Haigla</c:v>
                </c:pt>
                <c:pt idx="9">
                  <c:v>Üldhaiglad Kuressaare Haigla</c:v>
                </c:pt>
                <c:pt idx="10">
                  <c:v>Üldhaiglad Lõuna-Eesti Haigla</c:v>
                </c:pt>
                <c:pt idx="11">
                  <c:v>Üldhaiglad Narva Haigla</c:v>
                </c:pt>
                <c:pt idx="12">
                  <c:v>Üldhaiglad Põlva Haigla</c:v>
                </c:pt>
                <c:pt idx="13">
                  <c:v>Üldhaiglad Rakvere Haigla</c:v>
                </c:pt>
                <c:pt idx="14">
                  <c:v>Üldhaiglad Valga Haigla</c:v>
                </c:pt>
                <c:pt idx="15">
                  <c:v>Üldhaiglad Viljandi Haigla</c:v>
                </c:pt>
                <c:pt idx="16">
                  <c:v>Üldhaiglad üldH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'Aruandesse2016-2018'!$G$6:$G$27</c15:sqref>
                  </c15:fullRef>
                </c:ext>
              </c:extLst>
              <c:f>('Aruandesse2016-2018'!$G$6:$G$16,'Aruandesse2016-2018'!$G$18:$G$23)</c:f>
              <c:numCache>
                <c:formatCode>0%</c:formatCode>
                <c:ptCount val="17"/>
                <c:pt idx="0">
                  <c:v>0.16747910863509749</c:v>
                </c:pt>
                <c:pt idx="1">
                  <c:v>0.16747910863509749</c:v>
                </c:pt>
                <c:pt idx="2">
                  <c:v>0.16747910863509749</c:v>
                </c:pt>
                <c:pt idx="3">
                  <c:v>0.16747910863509749</c:v>
                </c:pt>
                <c:pt idx="4">
                  <c:v>0.16747910863509749</c:v>
                </c:pt>
                <c:pt idx="5">
                  <c:v>0.16747910863509749</c:v>
                </c:pt>
                <c:pt idx="6">
                  <c:v>0.16747910863509749</c:v>
                </c:pt>
                <c:pt idx="7">
                  <c:v>0.16747910863509749</c:v>
                </c:pt>
                <c:pt idx="8">
                  <c:v>0.16747910863509749</c:v>
                </c:pt>
                <c:pt idx="9">
                  <c:v>0.16747910863509749</c:v>
                </c:pt>
                <c:pt idx="10">
                  <c:v>0.16747910863509749</c:v>
                </c:pt>
                <c:pt idx="11">
                  <c:v>0.16747910863509749</c:v>
                </c:pt>
                <c:pt idx="12">
                  <c:v>0.16747910863509749</c:v>
                </c:pt>
                <c:pt idx="13">
                  <c:v>0.16747910863509749</c:v>
                </c:pt>
                <c:pt idx="14">
                  <c:v>0.16747910863509749</c:v>
                </c:pt>
                <c:pt idx="15">
                  <c:v>0.16747910863509749</c:v>
                </c:pt>
                <c:pt idx="16">
                  <c:v>0.16747910863509749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505-46A7-84E8-32C47E02BDF9}"/>
            </c:ext>
          </c:extLst>
        </c:ser>
        <c:ser>
          <c:idx val="4"/>
          <c:order val="3"/>
          <c:tx>
            <c:v>2015-2017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5"/>
                      <c:pt idx="11">
                        <c:v>Üldhaiglad Läänemaa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  <c:pt idx="21">
                        <c:v>Keskhaiglad+
Üldhaiglad+
Erahaiglad Kokku:</c:v>
                      </c:pt>
                    </c:strCache>
                  </c16:filteredLitCache>
                </c:ext>
              </c:extLst>
              <c:f/>
              <c:strCache>
                <c:ptCount val="26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Hiiumaa Haigla</c:v>
                </c:pt>
                <c:pt idx="8">
                  <c:v>Üldhaiglad Järvamaa Haigla</c:v>
                </c:pt>
                <c:pt idx="9">
                  <c:v>Üldhaiglad Kuressaare Haigla</c:v>
                </c:pt>
                <c:pt idx="10">
                  <c:v>Üldhaiglad Lõuna-Eesti Haigla</c:v>
                </c:pt>
                <c:pt idx="11">
                  <c:v>Üldhaiglad Narva Haigla</c:v>
                </c:pt>
                <c:pt idx="12">
                  <c:v>Üldhaiglad Põlva Haigla</c:v>
                </c:pt>
                <c:pt idx="13">
                  <c:v>Üldhaiglad Rakvere Haigla</c:v>
                </c:pt>
                <c:pt idx="14">
                  <c:v>Üldhaiglad Valga Haigla</c:v>
                </c:pt>
                <c:pt idx="15">
                  <c:v>Üldhaiglad Viljandi Haigla</c:v>
                </c:pt>
                <c:pt idx="16">
                  <c:v>Üldhaiglad üldH</c:v>
                </c:pt>
                <c:pt idx="17">
                  <c:v>Keskhaiglad+
Üldhaiglad+
Erahaiglad Kokku:</c:v>
                </c:pt>
                <c:pt idx="18">
                  <c:v>Keskhaiglad+
Üldhaiglad+
Erahaiglad Kokku:</c:v>
                </c:pt>
                <c:pt idx="19">
                  <c:v>Keskhaiglad+
Üldhaiglad+
Erahaiglad Kokku:</c:v>
                </c:pt>
                <c:pt idx="20">
                  <c:v>Keskhaiglad+
Üldhaiglad+
Erahaiglad Kokku:</c:v>
                </c:pt>
                <c:pt idx="21">
                  <c:v>Keskhaiglad+
Üldhaiglad+
Erahaiglad Kokku:</c:v>
                </c:pt>
                <c:pt idx="22">
                  <c:v>Keskhaiglad+
Üldhaiglad+
Erahaiglad Kokku:</c:v>
                </c:pt>
                <c:pt idx="23">
                  <c:v>Keskhaiglad+
Üldhaiglad+
Erahaiglad Kokku:</c:v>
                </c:pt>
                <c:pt idx="24">
                  <c:v>Keskhaiglad+
Üldhaiglad+
Erahaiglad Kokku:</c:v>
                </c:pt>
                <c:pt idx="25">
                  <c:v>Keskhaiglad+
Üldhaiglad+
Erahaiglad Kokku:</c:v>
                </c:pt>
                <c:pt idx="26">
                  <c:v>Keskhaiglad+
Üldhaiglad+
Erahaiglad Kokku: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4"/>
                      <c:pt idx="11">
                        <c:v>0.16720811509646621</c:v>
                      </c:pt>
                      <c:pt idx="18">
                        <c:v>0.16720811509646621</c:v>
                      </c:pt>
                      <c:pt idx="19">
                        <c:v>0.16720811509646621</c:v>
                      </c:pt>
                      <c:pt idx="20">
                        <c:v>0.16720811509646621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7"/>
                <c:pt idx="0">
                  <c:v>0.16720811509646621</c:v>
                </c:pt>
                <c:pt idx="1">
                  <c:v>0.16720811509646621</c:v>
                </c:pt>
                <c:pt idx="2">
                  <c:v>0.16720811509646621</c:v>
                </c:pt>
                <c:pt idx="3">
                  <c:v>0.16720811509646621</c:v>
                </c:pt>
                <c:pt idx="4">
                  <c:v>0.16720811509646621</c:v>
                </c:pt>
                <c:pt idx="5">
                  <c:v>0.16720811509646621</c:v>
                </c:pt>
                <c:pt idx="6">
                  <c:v>0.16720811509646621</c:v>
                </c:pt>
                <c:pt idx="7">
                  <c:v>0.16720811509646621</c:v>
                </c:pt>
                <c:pt idx="8">
                  <c:v>0.16720811509646621</c:v>
                </c:pt>
                <c:pt idx="9">
                  <c:v>0.16720811509646621</c:v>
                </c:pt>
                <c:pt idx="10">
                  <c:v>0.16720811509646621</c:v>
                </c:pt>
                <c:pt idx="11">
                  <c:v>0.16720811509646621</c:v>
                </c:pt>
                <c:pt idx="12">
                  <c:v>0.16720811509646621</c:v>
                </c:pt>
                <c:pt idx="13">
                  <c:v>0.16720811509646621</c:v>
                </c:pt>
                <c:pt idx="14">
                  <c:v>0.16720811509646621</c:v>
                </c:pt>
                <c:pt idx="15">
                  <c:v>0.16720811509646621</c:v>
                </c:pt>
                <c:pt idx="16">
                  <c:v>0.16720811509646621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505-46A7-84E8-32C47E02BDF9}"/>
            </c:ext>
          </c:extLst>
        </c:ser>
        <c:ser>
          <c:idx val="1"/>
          <c:order val="4"/>
          <c:tx>
            <c:v>Eesmärk &lt;17%</c:v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5"/>
                      <c:pt idx="11">
                        <c:v>Üldhaiglad Läänemaa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  <c:pt idx="21">
                        <c:v>Keskhaiglad+
Üldhaiglad+
Erahaiglad Kokku:</c:v>
                      </c:pt>
                    </c:strCache>
                  </c16:filteredLitCache>
                </c:ext>
              </c:extLst>
              <c:f/>
              <c:strCache>
                <c:ptCount val="17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Hiiumaa Haigla</c:v>
                </c:pt>
                <c:pt idx="8">
                  <c:v>Üldhaiglad Järvamaa Haigla</c:v>
                </c:pt>
                <c:pt idx="9">
                  <c:v>Üldhaiglad Kuressaare Haigla</c:v>
                </c:pt>
                <c:pt idx="10">
                  <c:v>Üldhaiglad Lõuna-Eesti Haigla</c:v>
                </c:pt>
                <c:pt idx="11">
                  <c:v>Üldhaiglad Narva Haigla</c:v>
                </c:pt>
                <c:pt idx="12">
                  <c:v>Üldhaiglad Põlva Haigla</c:v>
                </c:pt>
                <c:pt idx="13">
                  <c:v>Üldhaiglad Rakvere Haigla</c:v>
                </c:pt>
                <c:pt idx="14">
                  <c:v>Üldhaiglad Valga Haigla</c:v>
                </c:pt>
                <c:pt idx="15">
                  <c:v>Üldhaiglad Viljandi Haigla</c:v>
                </c:pt>
                <c:pt idx="16">
                  <c:v>Üldhaiglad üldH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'Aruandesse2016-2018'!$H$6:$H$27</c15:sqref>
                  </c15:fullRef>
                </c:ext>
              </c:extLst>
              <c:f>('Aruandesse2016-2018'!$H$6:$H$16,'Aruandesse2016-2018'!$H$18:$H$23)</c:f>
              <c:numCache>
                <c:formatCode>0.000%</c:formatCode>
                <c:ptCount val="17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505-46A7-84E8-32C47E02B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'Aruandesse2015-2017'!$E$5</c:f>
              <c:strCache>
                <c:ptCount val="1"/>
                <c:pt idx="0">
                  <c:v>2015-2017
Robson 1+2 keisrilõigete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36-43F6-825F-970083C7FA1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36-43F6-825F-970083C7FA1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36-43F6-825F-970083C7FA10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B36-43F6-825F-970083C7FA1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36-43F6-825F-970083C7FA10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B36-43F6-825F-970083C7FA10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0B36-43F6-825F-970083C7FA1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B36-43F6-825F-970083C7FA1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B36-43F6-825F-970083C7FA10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0B36-43F6-825F-970083C7FA1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'Aruandesse2015-2017'!$M$6:$M$26</c15:sqref>
                    </c15:fullRef>
                  </c:ext>
                </c:extLst>
                <c:f>('Aruandesse2015-2017'!$M$6:$M$16,'Aruandesse2015-2017'!$M$18:$M$23)</c:f>
                <c:numCache>
                  <c:formatCode>General</c:formatCode>
                  <c:ptCount val="17"/>
                  <c:pt idx="0">
                    <c:v>1.0783736761962204E-2</c:v>
                  </c:pt>
                  <c:pt idx="1">
                    <c:v>1.1039996590985257E-2</c:v>
                  </c:pt>
                  <c:pt idx="2">
                    <c:v>1.4642090559138066E-2</c:v>
                  </c:pt>
                  <c:pt idx="3">
                    <c:v>6.7552751629177399E-3</c:v>
                  </c:pt>
                  <c:pt idx="4">
                    <c:v>4.246889114504715E-2</c:v>
                  </c:pt>
                  <c:pt idx="5">
                    <c:v>2.7893603925460003E-2</c:v>
                  </c:pt>
                  <c:pt idx="6">
                    <c:v>2.362648301512657E-2</c:v>
                  </c:pt>
                  <c:pt idx="7">
                    <c:v>0.11027916335172774</c:v>
                  </c:pt>
                  <c:pt idx="8">
                    <c:v>4.6103849522825688E-2</c:v>
                  </c:pt>
                  <c:pt idx="9">
                    <c:v>5.7290705402358699E-2</c:v>
                  </c:pt>
                  <c:pt idx="10">
                    <c:v>5.2294737187679297E-2</c:v>
                  </c:pt>
                  <c:pt idx="11">
                    <c:v>4.0108486279614997E-2</c:v>
                  </c:pt>
                  <c:pt idx="12">
                    <c:v>5.6530337843240935E-2</c:v>
                  </c:pt>
                  <c:pt idx="13">
                    <c:v>4.0468220331410398E-2</c:v>
                  </c:pt>
                  <c:pt idx="14">
                    <c:v>8.4809392793493005E-2</c:v>
                  </c:pt>
                  <c:pt idx="15">
                    <c:v>4.1798342809949707E-2</c:v>
                  </c:pt>
                  <c:pt idx="16">
                    <c:v>1.6346894064365736E-2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'Aruandesse2015-2017'!$L$6:$L$26</c15:sqref>
                    </c15:fullRef>
                  </c:ext>
                </c:extLst>
                <c:f>('Aruandesse2015-2017'!$L$6:$L$16,'Aruandesse2015-2017'!$L$18:$L$23)</c:f>
                <c:numCache>
                  <c:formatCode>General</c:formatCode>
                  <c:ptCount val="17"/>
                  <c:pt idx="0">
                    <c:v>1.0251792395782944E-2</c:v>
                  </c:pt>
                  <c:pt idx="1">
                    <c:v>1.0368043348020106E-2</c:v>
                  </c:pt>
                  <c:pt idx="2">
                    <c:v>1.3618065790204942E-2</c:v>
                  </c:pt>
                  <c:pt idx="3">
                    <c:v>6.5247313017826603E-3</c:v>
                  </c:pt>
                  <c:pt idx="4">
                    <c:v>3.9611410428999849E-2</c:v>
                  </c:pt>
                  <c:pt idx="5">
                    <c:v>2.4952502050513886E-2</c:v>
                  </c:pt>
                  <c:pt idx="6">
                    <c:v>2.2069032624152995E-2</c:v>
                  </c:pt>
                  <c:pt idx="7">
                    <c:v>3.4461492141835408E-2</c:v>
                  </c:pt>
                  <c:pt idx="8">
                    <c:v>3.1496447991017383E-2</c:v>
                  </c:pt>
                  <c:pt idx="9">
                    <c:v>4.7708835003838601E-2</c:v>
                  </c:pt>
                  <c:pt idx="10">
                    <c:v>4.4855701931257486E-2</c:v>
                  </c:pt>
                  <c:pt idx="11">
                    <c:v>3.5501448503467536E-2</c:v>
                  </c:pt>
                  <c:pt idx="12">
                    <c:v>4.518176665078727E-2</c:v>
                  </c:pt>
                  <c:pt idx="13">
                    <c:v>3.3941184958849069E-2</c:v>
                  </c:pt>
                  <c:pt idx="14">
                    <c:v>6.8235577820487892E-2</c:v>
                  </c:pt>
                  <c:pt idx="15">
                    <c:v>3.4081010303373141E-2</c:v>
                  </c:pt>
                  <c:pt idx="16">
                    <c:v>1.5281725761709691E-2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'Aruandesse2015-2017'!$E$6:$E$26</c15:sqref>
                  </c15:fullRef>
                </c:ext>
              </c:extLst>
              <c:f>('Aruandesse2015-2017'!$E$6:$E$16,'Aruandesse2015-2017'!$E$18:$E$23)</c:f>
              <c:numCache>
                <c:formatCode>0.00%</c:formatCode>
                <c:ptCount val="17"/>
                <c:pt idx="0">
                  <c:v>0.16635514018691588</c:v>
                </c:pt>
                <c:pt idx="1">
                  <c:v>0.14212328767123289</c:v>
                </c:pt>
                <c:pt idx="2">
                  <c:v>0.15814135103475205</c:v>
                </c:pt>
                <c:pt idx="3">
                  <c:v>0.15587927424982553</c:v>
                </c:pt>
                <c:pt idx="4">
                  <c:v>0.31632653061224492</c:v>
                </c:pt>
                <c:pt idx="5">
                  <c:v>0.18347509113001215</c:v>
                </c:pt>
                <c:pt idx="6">
                  <c:v>0.23305407463823305</c:v>
                </c:pt>
                <c:pt idx="7">
                  <c:v>4.7619047619047616E-2</c:v>
                </c:pt>
                <c:pt idx="8">
                  <c:v>8.9622641509433956E-2</c:v>
                </c:pt>
                <c:pt idx="9">
                  <c:v>0.20960698689956331</c:v>
                </c:pt>
                <c:pt idx="10">
                  <c:v>0.22419928825622776</c:v>
                </c:pt>
                <c:pt idx="11">
                  <c:v>0.22125813449023862</c:v>
                </c:pt>
                <c:pt idx="12">
                  <c:v>0.17674418604651163</c:v>
                </c:pt>
                <c:pt idx="13">
                  <c:v>0.16795865633074936</c:v>
                </c:pt>
                <c:pt idx="14">
                  <c:v>0.23931623931623933</c:v>
                </c:pt>
                <c:pt idx="15">
                  <c:v>0.15160349854227406</c:v>
                </c:pt>
                <c:pt idx="16">
                  <c:v>0.18225524475524477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'Aruandesse2015-2017'!$E$24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'Aruandesse2015-2017'!$E$25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'Aruandesse2015-2017'!$E$26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0B36-43F6-825F-970083C7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'Aruandesse2014-2016'!$E$5</c:f>
              <c:strCache>
                <c:ptCount val="1"/>
                <c:pt idx="0">
                  <c:v>2014-2016 
Robson 1+2 keisrilõigete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('Aruandesse2014-2016'!$E$6:$E$16,'Aruandesse2014-2016'!$E$18:$E$23)</c:f>
              <c:numCache>
                <c:formatCode>0.00%</c:formatCode>
                <c:ptCount val="17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B36-43F6-825F-970083C7FA10}"/>
            </c:ext>
          </c:extLst>
        </c:ser>
        <c:ser>
          <c:idx val="2"/>
          <c:order val="2"/>
          <c:tx>
            <c:v>2015-2017 keskmine</c:v>
          </c:tx>
          <c:spPr>
            <a:ln w="476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'Aruandesse2015-2017'!$G$6:$G$26</c15:sqref>
                  </c15:fullRef>
                </c:ext>
              </c:extLst>
              <c:f>('Aruandesse2015-2017'!$G$6:$G$16,'Aruandesse2015-2017'!$G$18:$G$23)</c:f>
              <c:numCache>
                <c:formatCode>0%</c:formatCode>
                <c:ptCount val="17"/>
                <c:pt idx="0">
                  <c:v>0.16720811509646621</c:v>
                </c:pt>
                <c:pt idx="1">
                  <c:v>0.16720811509646621</c:v>
                </c:pt>
                <c:pt idx="2">
                  <c:v>0.16720811509646621</c:v>
                </c:pt>
                <c:pt idx="3">
                  <c:v>0.16720811509646621</c:v>
                </c:pt>
                <c:pt idx="4">
                  <c:v>0.16720811509646621</c:v>
                </c:pt>
                <c:pt idx="5">
                  <c:v>0.16720811509646621</c:v>
                </c:pt>
                <c:pt idx="6">
                  <c:v>0.16720811509646621</c:v>
                </c:pt>
                <c:pt idx="7">
                  <c:v>0.16720811509646621</c:v>
                </c:pt>
                <c:pt idx="8">
                  <c:v>0.16720811509646621</c:v>
                </c:pt>
                <c:pt idx="9">
                  <c:v>0.16720811509646621</c:v>
                </c:pt>
                <c:pt idx="10">
                  <c:v>0.16720811509646621</c:v>
                </c:pt>
                <c:pt idx="11">
                  <c:v>0.16720811509646621</c:v>
                </c:pt>
                <c:pt idx="12">
                  <c:v>0.16720811509646621</c:v>
                </c:pt>
                <c:pt idx="13">
                  <c:v>0.16720811509646621</c:v>
                </c:pt>
                <c:pt idx="14">
                  <c:v>0.16720811509646621</c:v>
                </c:pt>
                <c:pt idx="15">
                  <c:v>0.16720811509646621</c:v>
                </c:pt>
                <c:pt idx="16">
                  <c:v>0.16720811509646621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B36-43F6-825F-970083C7FA10}"/>
            </c:ext>
          </c:extLst>
        </c:ser>
        <c:ser>
          <c:idx val="4"/>
          <c:order val="3"/>
          <c:tx>
            <c:v>2014-2016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('Aruandesse2014-2016'!$G$6:$G$16,'Aruandesse2014-2016'!$G$18:$G$23)</c:f>
              <c:numCache>
                <c:formatCode>0%</c:formatCode>
                <c:ptCount val="17"/>
                <c:pt idx="0">
                  <c:v>0.16702341570993059</c:v>
                </c:pt>
                <c:pt idx="1">
                  <c:v>0.16702341570993059</c:v>
                </c:pt>
                <c:pt idx="2">
                  <c:v>0.16702341570993059</c:v>
                </c:pt>
                <c:pt idx="3">
                  <c:v>0.16702341570993059</c:v>
                </c:pt>
                <c:pt idx="4">
                  <c:v>0.16702341570993059</c:v>
                </c:pt>
                <c:pt idx="5">
                  <c:v>0.16702341570993059</c:v>
                </c:pt>
                <c:pt idx="6">
                  <c:v>0.16702341570993059</c:v>
                </c:pt>
                <c:pt idx="7">
                  <c:v>0.16702341570993059</c:v>
                </c:pt>
                <c:pt idx="8">
                  <c:v>0.16702341570993059</c:v>
                </c:pt>
                <c:pt idx="9">
                  <c:v>0.16702341570993059</c:v>
                </c:pt>
                <c:pt idx="10">
                  <c:v>0.16702341570993059</c:v>
                </c:pt>
                <c:pt idx="11">
                  <c:v>0.16702341570993059</c:v>
                </c:pt>
                <c:pt idx="12">
                  <c:v>0.16702341570993059</c:v>
                </c:pt>
                <c:pt idx="13">
                  <c:v>0.16702341570993059</c:v>
                </c:pt>
                <c:pt idx="14">
                  <c:v>0.16702341570993059</c:v>
                </c:pt>
                <c:pt idx="15">
                  <c:v>0.16702341570993059</c:v>
                </c:pt>
                <c:pt idx="16">
                  <c:v>0.16702341570993059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B36-43F6-825F-970083C7FA10}"/>
            </c:ext>
          </c:extLst>
        </c:ser>
        <c:ser>
          <c:idx val="1"/>
          <c:order val="4"/>
          <c:tx>
            <c:v>Eesmärk &lt;17%</c:v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'Aruandesse2015-2017'!$H$6:$H$26</c15:sqref>
                  </c15:fullRef>
                </c:ext>
              </c:extLst>
              <c:f>('Aruandesse2015-2017'!$H$6:$H$16,'Aruandesse2015-2017'!$H$18:$H$23)</c:f>
              <c:numCache>
                <c:formatCode>0.000%</c:formatCode>
                <c:ptCount val="17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B36-43F6-825F-970083C7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'Aruandesse2014-2016'!$E$5</c:f>
              <c:strCache>
                <c:ptCount val="1"/>
                <c:pt idx="0">
                  <c:v>2014-2016 
Robson 1+2 keisrilõigete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C-4305-81AB-596B5C6E5F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CE-48BB-BA1A-BA4839D677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3CE-48BB-BA1A-BA4839D677AA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3CE-48BB-BA1A-BA4839D677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2C-4305-81AB-596B5C6E5F99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CE-48BB-BA1A-BA4839D677AA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3CE-48BB-BA1A-BA4839D677A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92C-4305-81AB-596B5C6E5F9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3CE-48BB-BA1A-BA4839D677AA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3CE-48BB-BA1A-BA4839D677AA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92C-4305-81AB-596B5C6E5F99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3CE-48BB-BA1A-BA4839D677AA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E3CE-48BB-BA1A-BA4839D677AA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'Aruandesse2014-2016'!$M$6:$M$26</c15:sqref>
                    </c15:fullRef>
                  </c:ext>
                </c:extLst>
                <c:f>('Aruandesse2014-2016'!$M$6:$M$16,'Aruandesse2014-2016'!$M$18:$M$26)</c:f>
                <c:numCache>
                  <c:formatCode>General</c:formatCode>
                  <c:ptCount val="20"/>
                  <c:pt idx="0">
                    <c:v>1.104144805876181E-2</c:v>
                  </c:pt>
                  <c:pt idx="1">
                    <c:v>1.0618700740386927E-2</c:v>
                  </c:pt>
                  <c:pt idx="2">
                    <c:v>1.5351064653503665E-2</c:v>
                  </c:pt>
                  <c:pt idx="3">
                    <c:v>6.8257910706545355E-3</c:v>
                  </c:pt>
                  <c:pt idx="4">
                    <c:v>4.2924390243902433E-2</c:v>
                  </c:pt>
                  <c:pt idx="5">
                    <c:v>2.7671497584541044E-2</c:v>
                  </c:pt>
                  <c:pt idx="6">
                    <c:v>2.3384848484848481E-2</c:v>
                  </c:pt>
                  <c:pt idx="7">
                    <c:v>9.3560869565217392E-2</c:v>
                  </c:pt>
                  <c:pt idx="8">
                    <c:v>4.4894273127753306E-2</c:v>
                  </c:pt>
                  <c:pt idx="9">
                    <c:v>5.6443478260869567E-2</c:v>
                  </c:pt>
                  <c:pt idx="10">
                    <c:v>4.6271428571428574E-2</c:v>
                  </c:pt>
                  <c:pt idx="11">
                    <c:v>3.7570309653916251E-2</c:v>
                  </c:pt>
                  <c:pt idx="12">
                    <c:v>4.8800826446281004E-2</c:v>
                  </c:pt>
                  <c:pt idx="13">
                    <c:v>4.1433333333333322E-2</c:v>
                  </c:pt>
                  <c:pt idx="14">
                    <c:v>7.9023622047244113E-2</c:v>
                  </c:pt>
                  <c:pt idx="15">
                    <c:v>3.8292146596858645E-2</c:v>
                  </c:pt>
                  <c:pt idx="16">
                    <c:v>1.5301041249499381E-2</c:v>
                  </c:pt>
                  <c:pt idx="17">
                    <c:v>0.12542307692307686</c:v>
                  </c:pt>
                  <c:pt idx="18">
                    <c:v>0.11672307692307682</c:v>
                  </c:pt>
                  <c:pt idx="19">
                    <c:v>1.2673415765069557E-2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'Aruandesse2014-2016'!$L$6:$L$26</c15:sqref>
                    </c15:fullRef>
                  </c:ext>
                </c:extLst>
                <c:f>('Aruandesse2014-2016'!$L$6:$L$16,'Aruandesse2014-2016'!$L$18:$L$26)</c:f>
                <c:numCache>
                  <c:formatCode>General</c:formatCode>
                  <c:ptCount val="20"/>
                  <c:pt idx="0">
                    <c:v>1.0558551941238198E-2</c:v>
                  </c:pt>
                  <c:pt idx="1">
                    <c:v>1.0081299259613083E-2</c:v>
                  </c:pt>
                  <c:pt idx="2">
                    <c:v>1.4648935346496333E-2</c:v>
                  </c:pt>
                  <c:pt idx="3">
                    <c:v>6.5742089293454598E-3</c:v>
                  </c:pt>
                  <c:pt idx="4">
                    <c:v>4.0675609756097575E-2</c:v>
                  </c:pt>
                  <c:pt idx="5">
                    <c:v>2.5328502415458948E-2</c:v>
                  </c:pt>
                  <c:pt idx="6">
                    <c:v>2.181515151515151E-2</c:v>
                  </c:pt>
                  <c:pt idx="7">
                    <c:v>0</c:v>
                  </c:pt>
                  <c:pt idx="8">
                    <c:v>3.3505726872246698E-2</c:v>
                  </c:pt>
                  <c:pt idx="9">
                    <c:v>4.8256521739130448E-2</c:v>
                  </c:pt>
                  <c:pt idx="10">
                    <c:v>4.0428571428571425E-2</c:v>
                  </c:pt>
                  <c:pt idx="11">
                    <c:v>3.4629690346083764E-2</c:v>
                  </c:pt>
                  <c:pt idx="12">
                    <c:v>0</c:v>
                  </c:pt>
                  <c:pt idx="13">
                    <c:v>3.6166666666666653E-2</c:v>
                  </c:pt>
                  <c:pt idx="14">
                    <c:v>6.3976377952755903E-2</c:v>
                  </c:pt>
                  <c:pt idx="15">
                    <c:v>3.2507853403141371E-2</c:v>
                  </c:pt>
                  <c:pt idx="16">
                    <c:v>1.4298958750500607E-2</c:v>
                  </c:pt>
                  <c:pt idx="17">
                    <c:v>0.12767692307692313</c:v>
                  </c:pt>
                  <c:pt idx="18">
                    <c:v>0.11927692307692306</c:v>
                  </c:pt>
                  <c:pt idx="19">
                    <c:v>1.2126584234930432E-2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('Aruandesse2014-2016'!$E$6:$E$16,'Aruandesse2014-2016'!$E$18:$E$26)</c:f>
              <c:numCache>
                <c:formatCode>0.00%</c:formatCode>
                <c:ptCount val="20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  <c:pt idx="17">
                  <c:v>0.52307692307692311</c:v>
                </c:pt>
                <c:pt idx="18">
                  <c:v>0.52307692307692311</c:v>
                </c:pt>
                <c:pt idx="19">
                  <c:v>0.19242658423493045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3CE-48BB-BA1A-BA4839D6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'Aruandesse2013-2015'!$E$32</c:f>
              <c:strCache>
                <c:ptCount val="1"/>
                <c:pt idx="0">
                  <c:v>2013-2015
Robson 1+2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('Aruandesse2014-2016'!$E$6:$E$16,'Aruandesse2014-2016'!$E$18:$E$26)</c:f>
              <c:numCache>
                <c:formatCode>0.00%</c:formatCode>
                <c:ptCount val="20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  <c:pt idx="17">
                  <c:v>0.52307692307692311</c:v>
                </c:pt>
                <c:pt idx="18">
                  <c:v>0.52307692307692311</c:v>
                </c:pt>
                <c:pt idx="19">
                  <c:v>0.19242658423493045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CE-48BB-BA1A-BA4839D677AA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('Aruandesse2014-2016'!$G$6:$G$16,'Aruandesse2014-2016'!$G$18:$G$26)</c:f>
              <c:numCache>
                <c:formatCode>0%</c:formatCode>
                <c:ptCount val="20"/>
                <c:pt idx="0">
                  <c:v>0.16702341570993059</c:v>
                </c:pt>
                <c:pt idx="1">
                  <c:v>0.16702341570993059</c:v>
                </c:pt>
                <c:pt idx="2">
                  <c:v>0.16702341570993059</c:v>
                </c:pt>
                <c:pt idx="3">
                  <c:v>0.16702341570993059</c:v>
                </c:pt>
                <c:pt idx="4">
                  <c:v>0.16702341570993059</c:v>
                </c:pt>
                <c:pt idx="5">
                  <c:v>0.16702341570993059</c:v>
                </c:pt>
                <c:pt idx="6">
                  <c:v>0.16702341570993059</c:v>
                </c:pt>
                <c:pt idx="7">
                  <c:v>0.16702341570993059</c:v>
                </c:pt>
                <c:pt idx="8">
                  <c:v>0.16702341570993059</c:v>
                </c:pt>
                <c:pt idx="9">
                  <c:v>0.16702341570993059</c:v>
                </c:pt>
                <c:pt idx="10">
                  <c:v>0.16702341570993059</c:v>
                </c:pt>
                <c:pt idx="11">
                  <c:v>0.16702341570993059</c:v>
                </c:pt>
                <c:pt idx="12">
                  <c:v>0.16702341570993059</c:v>
                </c:pt>
                <c:pt idx="13">
                  <c:v>0.16702341570993059</c:v>
                </c:pt>
                <c:pt idx="14">
                  <c:v>0.16702341570993059</c:v>
                </c:pt>
                <c:pt idx="15">
                  <c:v>0.16702341570993059</c:v>
                </c:pt>
                <c:pt idx="16">
                  <c:v>0.16702341570993059</c:v>
                </c:pt>
                <c:pt idx="17">
                  <c:v>0.16702341570993059</c:v>
                </c:pt>
                <c:pt idx="18">
                  <c:v>0.16702341570993059</c:v>
                </c:pt>
                <c:pt idx="19">
                  <c:v>0.16702341570993059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CE-48BB-BA1A-BA4839D677AA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'Aruandesse2013-2015'!$G$33:$G$53</c15:sqref>
                  </c15:fullRef>
                </c:ext>
              </c:extLst>
              <c:f>('Aruandesse2013-2015'!$G$33:$G$43,'Aruandesse2013-2015'!$G$45:$G$53)</c:f>
              <c:numCache>
                <c:formatCode>0%</c:formatCode>
                <c:ptCount val="20"/>
                <c:pt idx="0">
                  <c:v>0.16650898770104069</c:v>
                </c:pt>
                <c:pt idx="1">
                  <c:v>0.16650898770104069</c:v>
                </c:pt>
                <c:pt idx="2">
                  <c:v>0.16650898770104069</c:v>
                </c:pt>
                <c:pt idx="3">
                  <c:v>0.16650898770104069</c:v>
                </c:pt>
                <c:pt idx="4">
                  <c:v>0.16650898770104069</c:v>
                </c:pt>
                <c:pt idx="5">
                  <c:v>0.16650898770104069</c:v>
                </c:pt>
                <c:pt idx="6">
                  <c:v>0.16650898770104069</c:v>
                </c:pt>
                <c:pt idx="7">
                  <c:v>0.16650898770104069</c:v>
                </c:pt>
                <c:pt idx="8">
                  <c:v>0.16650898770104069</c:v>
                </c:pt>
                <c:pt idx="9">
                  <c:v>0.16650898770104069</c:v>
                </c:pt>
                <c:pt idx="10">
                  <c:v>0.16650898770104069</c:v>
                </c:pt>
                <c:pt idx="11">
                  <c:v>0.16650898770104069</c:v>
                </c:pt>
                <c:pt idx="12">
                  <c:v>0.16650898770104069</c:v>
                </c:pt>
                <c:pt idx="13">
                  <c:v>0.16650898770104069</c:v>
                </c:pt>
                <c:pt idx="14">
                  <c:v>0.16650898770104069</c:v>
                </c:pt>
                <c:pt idx="15">
                  <c:v>0.16650898770104069</c:v>
                </c:pt>
                <c:pt idx="16">
                  <c:v>0.16650898770104069</c:v>
                </c:pt>
                <c:pt idx="17">
                  <c:v>0.16650898770104069</c:v>
                </c:pt>
                <c:pt idx="18">
                  <c:v>0.16650898770104069</c:v>
                </c:pt>
                <c:pt idx="19">
                  <c:v>0.16650898770104069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3CE-48BB-BA1A-BA4839D677AA}"/>
            </c:ext>
          </c:extLst>
        </c:ser>
        <c:ser>
          <c:idx val="1"/>
          <c:order val="4"/>
          <c:tx>
            <c:v>Eesmärk &lt;17%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'Aruandesse2014-2016'!$H$6:$H$26</c15:sqref>
                  </c15:fullRef>
                </c:ext>
              </c:extLst>
              <c:f>('Aruandesse2014-2016'!$H$6:$H$16,'Aruandesse2014-2016'!$H$18:$H$26)</c:f>
              <c:numCache>
                <c:formatCode>0.000%</c:formatCode>
                <c:ptCount val="20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3CE-48BB-BA1A-BA4839D6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'Aruandesse2013-2015'!$E$6</c:f>
              <c:strCache>
                <c:ptCount val="1"/>
                <c:pt idx="0">
                  <c:v>2013-2015
Robson 1+2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13-455D-9C2D-F0D43CC2DD46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1B66-4616-908C-7AD1D7DC2E5F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C13-455D-9C2D-F0D43CC2DD4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C56-465D-B8DB-03FE128D806F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DBDA-47B4-8901-17B4869A7B9C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06F-426D-B631-A7E74C1A179B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'Aruandesse2013-2015'!$K$7:$K$28</c:f>
                <c:numCache>
                  <c:formatCode>General</c:formatCode>
                  <c:ptCount val="22"/>
                  <c:pt idx="0">
                    <c:v>1.1238797091870451E-2</c:v>
                  </c:pt>
                  <c:pt idx="1">
                    <c:v>1.0369688451628029E-2</c:v>
                  </c:pt>
                  <c:pt idx="2">
                    <c:v>1.5051640293323038E-2</c:v>
                  </c:pt>
                  <c:pt idx="3">
                    <c:v>6.8004912711641385E-3</c:v>
                  </c:pt>
                  <c:pt idx="4">
                    <c:v>4.2998562628336734E-2</c:v>
                  </c:pt>
                  <c:pt idx="5">
                    <c:v>2.7425233644859826E-2</c:v>
                  </c:pt>
                  <c:pt idx="6">
                    <c:v>2.328570364854804E-2</c:v>
                  </c:pt>
                  <c:pt idx="7">
                    <c:v>9.7472727272727266E-2</c:v>
                  </c:pt>
                  <c:pt idx="8">
                    <c:v>4.2963070539419085E-2</c:v>
                  </c:pt>
                  <c:pt idx="9">
                    <c:v>5.6658064516129064E-2</c:v>
                  </c:pt>
                  <c:pt idx="10">
                    <c:v>4.3765432098765433E-2</c:v>
                  </c:pt>
                  <c:pt idx="11">
                    <c:v>9.7500000000000003E-2</c:v>
                  </c:pt>
                  <c:pt idx="12">
                    <c:v>3.5330158730158739E-2</c:v>
                  </c:pt>
                  <c:pt idx="13">
                    <c:v>4.6927586206896549E-2</c:v>
                  </c:pt>
                  <c:pt idx="14">
                    <c:v>3.9164532019704434E-2</c:v>
                  </c:pt>
                  <c:pt idx="15">
                    <c:v>3.9164532019704434E-2</c:v>
                  </c:pt>
                  <c:pt idx="16">
                    <c:v>3.9164532019704434E-2</c:v>
                  </c:pt>
                  <c:pt idx="17">
                    <c:v>1.3937917222963947E-2</c:v>
                  </c:pt>
                  <c:pt idx="18">
                    <c:v>9.2538461538461569E-2</c:v>
                  </c:pt>
                  <c:pt idx="19">
                    <c:v>0.15493478260869575</c:v>
                  </c:pt>
                  <c:pt idx="20">
                    <c:v>7.9402453987730104E-2</c:v>
                  </c:pt>
                  <c:pt idx="21">
                    <c:v>1.1955219902265668E-2</c:v>
                  </c:pt>
                </c:numCache>
              </c:numRef>
            </c:plus>
            <c:minus>
              <c:numRef>
                <c:f>'Aruandesse2013-2015'!$J$7:$J$28</c:f>
                <c:numCache>
                  <c:formatCode>General</c:formatCode>
                  <c:ptCount val="22"/>
                  <c:pt idx="0">
                    <c:v>1.086120290812953E-2</c:v>
                  </c:pt>
                  <c:pt idx="1">
                    <c:v>9.8303115483719811E-3</c:v>
                  </c:pt>
                  <c:pt idx="2">
                    <c:v>1.4348359706676944E-2</c:v>
                  </c:pt>
                  <c:pt idx="3">
                    <c:v>6.5995087288358845E-3</c:v>
                  </c:pt>
                  <c:pt idx="4">
                    <c:v>4.0601437371663274E-2</c:v>
                  </c:pt>
                  <c:pt idx="5">
                    <c:v>2.5274766355140199E-2</c:v>
                  </c:pt>
                  <c:pt idx="6">
                    <c:v>2.2114296351451956E-2</c:v>
                  </c:pt>
                  <c:pt idx="7">
                    <c:v>2.2127272727272728E-2</c:v>
                  </c:pt>
                  <c:pt idx="8">
                    <c:v>3.243692946058091E-2</c:v>
                  </c:pt>
                  <c:pt idx="9">
                    <c:v>4.9741935483870958E-2</c:v>
                  </c:pt>
                  <c:pt idx="10">
                    <c:v>3.7234567901234569E-2</c:v>
                  </c:pt>
                  <c:pt idx="11">
                    <c:v>0</c:v>
                  </c:pt>
                  <c:pt idx="12">
                    <c:v>3.2969841269841288E-2</c:v>
                  </c:pt>
                  <c:pt idx="13">
                    <c:v>3.9672413793103448E-2</c:v>
                  </c:pt>
                  <c:pt idx="14">
                    <c:v>3.4035467980295581E-2</c:v>
                  </c:pt>
                  <c:pt idx="15">
                    <c:v>3.4035467980295581E-2</c:v>
                  </c:pt>
                  <c:pt idx="16">
                    <c:v>3.4035467980295581E-2</c:v>
                  </c:pt>
                  <c:pt idx="17">
                    <c:v>1.3362082777036044E-2</c:v>
                  </c:pt>
                  <c:pt idx="18">
                    <c:v>9.4561538461538419E-2</c:v>
                  </c:pt>
                  <c:pt idx="19">
                    <c:v>0.13746521739130432</c:v>
                  </c:pt>
                  <c:pt idx="20">
                    <c:v>7.8997546012269937E-2</c:v>
                  </c:pt>
                  <c:pt idx="21">
                    <c:v>1.1544780097734325E-2</c:v>
                  </c:pt>
                </c:numCache>
              </c:numRef>
            </c:minus>
          </c:errBars>
          <c:cat>
            <c:multiLvlStrRef>
              <c:f>'Aruandesse2013-2015'!$A$7:$B$28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'Aruandesse2013-2015'!$E$7:$E$28</c:f>
              <c:numCache>
                <c:formatCode>0.00%</c:formatCode>
                <c:ptCount val="22"/>
                <c:pt idx="0">
                  <c:v>0.16986120290812953</c:v>
                </c:pt>
                <c:pt idx="1">
                  <c:v>0.12743031154837198</c:v>
                </c:pt>
                <c:pt idx="2">
                  <c:v>0.17174835970667696</c:v>
                </c:pt>
                <c:pt idx="3">
                  <c:v>0.15439950872883587</c:v>
                </c:pt>
                <c:pt idx="4">
                  <c:v>0.30390143737166325</c:v>
                </c:pt>
                <c:pt idx="5">
                  <c:v>0.18107476635514019</c:v>
                </c:pt>
                <c:pt idx="6">
                  <c:v>0.22561429635145197</c:v>
                </c:pt>
                <c:pt idx="7">
                  <c:v>2.2727272727272728E-2</c:v>
                </c:pt>
                <c:pt idx="8">
                  <c:v>8.7136929460580909E-2</c:v>
                </c:pt>
                <c:pt idx="9">
                  <c:v>0.21774193548387097</c:v>
                </c:pt>
                <c:pt idx="10">
                  <c:v>0.15123456790123457</c:v>
                </c:pt>
                <c:pt idx="11">
                  <c:v>0</c:v>
                </c:pt>
                <c:pt idx="12">
                  <c:v>0.24126984126984127</c:v>
                </c:pt>
                <c:pt idx="13">
                  <c:v>0.15517241379310345</c:v>
                </c:pt>
                <c:pt idx="14">
                  <c:v>0.15763546798029557</c:v>
                </c:pt>
                <c:pt idx="15">
                  <c:v>0.15763546798029557</c:v>
                </c:pt>
                <c:pt idx="16">
                  <c:v>0.15763546798029557</c:v>
                </c:pt>
                <c:pt idx="17">
                  <c:v>0.17156208277703605</c:v>
                </c:pt>
                <c:pt idx="18">
                  <c:v>0.53846153846153844</c:v>
                </c:pt>
                <c:pt idx="19">
                  <c:v>0.36956521739130432</c:v>
                </c:pt>
                <c:pt idx="20">
                  <c:v>0.49079754601226994</c:v>
                </c:pt>
                <c:pt idx="21">
                  <c:v>0.19924478009773433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13-455D-9C2D-F0D43CC2D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5507440"/>
        <c:axId val="131309088"/>
      </c:barChart>
      <c:lineChart>
        <c:grouping val="standard"/>
        <c:varyColors val="0"/>
        <c:ser>
          <c:idx val="0"/>
          <c:order val="1"/>
          <c:tx>
            <c:v>Eesmärk ≤17%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'Aruandesse2013-2015'!$A$7:$B$28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'Aruandesse2013-2015'!$G$7:$G$28</c:f>
              <c:numCache>
                <c:formatCode>0.00%</c:formatCode>
                <c:ptCount val="22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  <c:pt idx="20">
                  <c:v>0.17</c:v>
                </c:pt>
                <c:pt idx="21">
                  <c:v>0.16709640903087855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13-455D-9C2D-F0D43CC2D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7440"/>
        <c:axId val="131309088"/>
      </c:lineChart>
      <c:catAx>
        <c:axId val="8550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1309088"/>
        <c:crosses val="autoZero"/>
        <c:auto val="1"/>
        <c:lblAlgn val="ctr"/>
        <c:lblOffset val="100"/>
        <c:noMultiLvlLbl val="0"/>
      </c:catAx>
      <c:valAx>
        <c:axId val="131309088"/>
        <c:scaling>
          <c:orientation val="minMax"/>
          <c:max val="0.6500000000000001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85507440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8.0094504072013697E-2"/>
          <c:y val="0.91299327514008211"/>
          <c:w val="0.76315945378234684"/>
          <c:h val="7.496118151605830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9525</xdr:rowOff>
    </xdr:from>
    <xdr:to>
      <xdr:col>9</xdr:col>
      <xdr:colOff>38100</xdr:colOff>
      <xdr:row>30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339274-1666-4AD8-B262-8D4F900E2CA4}"/>
            </a:ext>
          </a:extLst>
        </xdr:cNvPr>
        <xdr:cNvSpPr/>
      </xdr:nvSpPr>
      <xdr:spPr>
        <a:xfrm>
          <a:off x="38099" y="9525"/>
          <a:ext cx="5486401" cy="56464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3: Keisrilõigete osamäär esmassünnitajatel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ajalise üksiksünnituse korral (Robson 1+2) 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1)Robson 1 (CSR1):erakorraliste keisrilõigete osamäär esmassünnitajatel (üksiksünnitus, loote peaseis, raseduskestus &gt; =37 rasedusnädalat) 2)Robson2 (CSR2): keisrilõigete osamäär esmassünnitajatel (üksiksünnitus, loote peaseis, raseduskestus &gt; =37 rasedusnädalat), kellel sünnitus indutseeriti või keisrilõige tehti plaaniliselt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esmassünnitajatel ajalise üksiksünnituse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korral (Robson 1+2)</a:t>
          </a:r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01.01.2017-31.12.2019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(p.16)=0 -raseduskestus sünnituse hetkel (p.26)= &gt;=37 rasedusnädalat -sündis üks laps (täidetud p36.1) 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1: kõik sünnitused ülal kirjeldatud rühmas, kel sünnitus algas spontaanselt (st p 30.1 ja p 30.2 on sünnikaardil täitmata) ja sünnitasid vaginaalselt (täidetud p.28.1;28.2 või 28.3) või sünnitus toimus erakorralise keisrilõike teel (täidetud p.28.5)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2: kõik sünnitused ülal kirjeldatud rühmas, kel sünnitustegevus indutseeriti (täidetud p.30.1 või p.30.2) ja sünnitasid vaginaalselt (täidetud p.28.1;28.2 või 28.3) või sünnitus toimus erakorralise keisrilõike teel (täidetud p28.5) või sünnitus toimus plaanilise keisrilõike teel (täidetud p.28.4) </a:t>
          </a:r>
        </a:p>
        <a:p>
          <a:pPr algn="l"/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0">
              <a:latin typeface="Times New Roman" panose="02020603050405020304" pitchFamily="18" charset="0"/>
              <a:cs typeface="Times New Roman" panose="02020603050405020304" pitchFamily="18" charset="0"/>
            </a:rPr>
            <a:t>Eesmärk: keisrilõigete osamäär kuni 17%.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1: erakorraliste keisrilõigete osamäär esmassünnitajatel (üksiksünnitus, loote peaseis ja ajaline sünnitus), kellel sünnitustegevus käivitus spontaanselt.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2: keisrilõigete osamäär esmassünnitajatel, kellel sünnitustegevus indutseeriti ja tehti keisrilõige või plaaniline keisrilõige tehti enne sünnitustegevuse algust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148681</xdr:colOff>
      <xdr:row>1</xdr:row>
      <xdr:rowOff>28757</xdr:rowOff>
    </xdr:from>
    <xdr:to>
      <xdr:col>18</xdr:col>
      <xdr:colOff>238942</xdr:colOff>
      <xdr:row>28</xdr:row>
      <xdr:rowOff>87812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D9FE60-23FC-4E0C-999D-F14DE5725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9525</xdr:rowOff>
    </xdr:from>
    <xdr:to>
      <xdr:col>9</xdr:col>
      <xdr:colOff>38100</xdr:colOff>
      <xdr:row>30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B075D5E-45C4-40A8-B3AF-45FCB9DA3BED}"/>
            </a:ext>
          </a:extLst>
        </xdr:cNvPr>
        <xdr:cNvSpPr/>
      </xdr:nvSpPr>
      <xdr:spPr>
        <a:xfrm>
          <a:off x="38099" y="9525"/>
          <a:ext cx="5486401" cy="5867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3: Keisrilõigete osamäär esmassünnitajatel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ajalise üksiksünnituse korral (Robson 1+2) 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1)Robson 1 (CSR1):erakorraliste keisrilõigete osamäär esmassünnitajatel (üksiksünnitus, loote peaseis, raseduskestus &gt; =37 rasedusnädalat) 2)Robson2 (CSR2): keisrilõigete osamäär esmassünnitajatel (üksiksünnitus, loote peaseis, raseduskestus &gt; =37 rasedusnädalat), kellel sünnitus indutseeriti või keisrilõige tehti plaaniliselt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esmassünnitajatel ajalise üksiksünnituse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korral (Robson 1+2)</a:t>
          </a:r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01.01.2016-31.12.2018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(p.16)=0 -raseduskestus sünnituse hetkel (p.26)= &gt;=37 rasedusnädalat -sündis üks laps (täidetud p36.1) 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1: kõik sünnitused ülal kirjeldatud rühmas, kel sünnitus algas spontaanselt (st p 30.1 ja p 30.2 on sünnikaardil täitmata) ja sünnitasid vaginaalselt (täidetud p.28.1;28.2 või 28.3) või sünnitus toimus erakorralise keisrilõike teel (täidetud p.28.5)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2: kõik sünnitused ülal kirjeldatud rühmas, kel sünnitustegevus indutseeriti (täidetud p.30.1 või p.30.2) ja sünnitasid vaginaalselt (täidetud p.28.1;28.2 või 28.3) või sünnitus toimus erakorralise keisrilõike teel (täidetud p28.5) või sünnitus toimus plaanilise keisrilõike teel (täidetud p.28.4) </a:t>
          </a:r>
        </a:p>
        <a:p>
          <a:pPr algn="l"/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0">
              <a:latin typeface="Times New Roman" panose="02020603050405020304" pitchFamily="18" charset="0"/>
              <a:cs typeface="Times New Roman" panose="02020603050405020304" pitchFamily="18" charset="0"/>
            </a:rPr>
            <a:t>Eesmärk: keisrilõigete osamäär kuni 17%.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1: erakorraliste keisrilõigete osamäär esmassünnitajatel (üksiksünnitus, loote peaseis ja ajaline sünnitus), kellel sünnitustegevus käivitus spontaanselt.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2: keisrilõigete osamäär esmassünnitajatel, kellel sünnitustegevus indutseeriti ja tehti keisrilõige või plaaniline keisrilõige tehti enne sünnitustegevuse algust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239607</xdr:colOff>
      <xdr:row>2</xdr:row>
      <xdr:rowOff>81703</xdr:rowOff>
    </xdr:from>
    <xdr:to>
      <xdr:col>19</xdr:col>
      <xdr:colOff>251248</xdr:colOff>
      <xdr:row>29</xdr:row>
      <xdr:rowOff>144145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2F98F2-8CB4-4324-AC15-9FC04BA97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9525</xdr:rowOff>
    </xdr:from>
    <xdr:to>
      <xdr:col>9</xdr:col>
      <xdr:colOff>38100</xdr:colOff>
      <xdr:row>29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099" y="9525"/>
          <a:ext cx="5486401" cy="5667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3: Keisrilõigete osamäär esmassünnitajatel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ajalise üksiksünnituse korral (Robson 1+2) 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1)Robson 1 (CSR1):erakorraliste keisrilõigete osamäär esmassünnitajatel (üksiksünnitus, loote peaseis, raseduskestus &gt; =37 rasedusnädalat) 2)Robson2 (CSR2): keisrilõigete osamäär esmassünnitajatel (üksiksünnitus, loote peaseis, raseduskestus &gt; =37 rasedusnädalat), kellel sünnitus indutseeriti või keisrilõige tehti plaaniliselt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esmassünnitajatel ajalise üksiksünnituse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korral (Robson 1+2)</a:t>
          </a:r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01.01.2015-31.12.2017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(p.16)=0 -raseduskestus sünnituse hetkel (p.26)= &gt;=37 rasedusnädalat -sündis üks laps (täidetud p36.1) 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1: kõik sünnitused ülal kirjeldatud rühmas, kel sünnitus algas spontaanselt (st p 30.1 ja p 30.2 on sünnikaardil täitmata) ja sünnitasid vaginaalselt (täidetud p.28.1;28.2 või 28.3) või sünnitus toimus erakorralise keisrilõike teel (täidetud p.28.5)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2: kõik sünnitused ülal kirjeldatud rühmas, kel sünnitustegevus indutseeriti (täidetud p.30.1 või p.30.2) ja sünnitasid vaginaalselt (täidetud p.28.1;28.2 või 28.3) või sünnitus toimus erakorralise keisrilõike teel (täidetud p28.5) või sünnitus toimus plaanilise keisrilõike teel (täidetud p.28.4)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keisrilõigete osamäär kuni 17%.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1: erakorraliste keisrilõigete osamäär esmassünnitajatel (üksiksünnitus, loote peaseis ja ajaline sünnitus), kellel sünnitustegevus käivitus spontaanselt.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2: keisrilõigete osamäär esmassünnitajatel, kellel sünnitustegevus indutseeriti ja tehti keisrilõige või plaaniline keisrilõige tehti enne sünnitustegevuse algust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104775</xdr:rowOff>
    </xdr:from>
    <xdr:to>
      <xdr:col>18</xdr:col>
      <xdr:colOff>257175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1C7E55-7219-48B4-8F49-0B834368B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11430</xdr:rowOff>
    </xdr:from>
    <xdr:to>
      <xdr:col>9</xdr:col>
      <xdr:colOff>38100</xdr:colOff>
      <xdr:row>33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D124E39-4D1D-4F76-811E-3020F3A495ED}"/>
            </a:ext>
          </a:extLst>
        </xdr:cNvPr>
        <xdr:cNvSpPr/>
      </xdr:nvSpPr>
      <xdr:spPr>
        <a:xfrm>
          <a:off x="38099" y="15240"/>
          <a:ext cx="5486401" cy="587311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3: Keisrilõigete osamäär esmassünnitajatel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ajalise üksiksünnituse korral (Robson 1+2) 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1)Robson 1 (CSR1):erakorraliste keisrilõigete osamäär esmassünnitajatel (üksiksünnitus, loote peaseis, raseduskestus &gt; =37 rasedusnädalat) 2)Robson2 (CSR2): keisrilõigete osamäär esmassünnitajatel (üksiksünnitus, loote peaseis, raseduskestus &gt; =37 rasedusnädalat), kellel sünnitus indutseeriti või keisrilõige tehti plaaniliselt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esmassünnitajatel ajalise üksiksünnituse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korral (Robson 1+2)</a:t>
          </a:r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01.01.2014-31.12.2016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(p.16)=0 -raseduskestus sünnituse hetkel (p.26)= &gt;=37 rasedusnädalat -sündis üks laps (täidetud p36.1) 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1: kõik sünnitused ülal kirjeldatud rühmas, kel sünnitus algas spontaanselt (st p 30.1 ja p 30.2 on sünnikaardil täitmata) ja sünnitasid vaginaalselt (täidetud p.28.1;28.2 või 28.3) või sünnitus toimus erakorralise keisrilõike teel (täidetud p.28.5)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2: kõik sünnitused ülal kirjeldatud rühmas, kel sünnitustegevus indutseeriti (täidetud p.30.1 või p.30.2) ja sünnitasid vaginaalselt (täidetud p.28.1;28.2 või 28.3) või sünnitus toimus erakorralise keisrilõike teel (täidetud p28.5) või sünnitus toimus plaanilise keisrilõike teel (täidetud p.28.4)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keisrilõigete osamäär kuni 17%.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1: erakorraliste keisrilõigete osamäär esmassünnitajatel (üksiksünnitus, loote peaseis ja ajaline sünnitus), kellel sünnitustegevus käivitus spontaanselt.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2: keisrilõigete osamäär esmassünnitajatel, kellel sünnitustegevus indutseeriti ja tehti keisrilõige või plaaniline keisrilõige tehti enne sünnitustegevuse algust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19050</xdr:rowOff>
    </xdr:from>
    <xdr:to>
      <xdr:col>18</xdr:col>
      <xdr:colOff>342900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071318-6357-4600-BB1D-072FBA0F5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4</xdr:row>
      <xdr:rowOff>95250</xdr:rowOff>
    </xdr:from>
    <xdr:to>
      <xdr:col>14</xdr:col>
      <xdr:colOff>200025</xdr:colOff>
      <xdr:row>29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64461-A280-42D3-8A18-7AEEA6BEA971}">
  <dimension ref="A6"/>
  <sheetViews>
    <sheetView workbookViewId="0">
      <selection activeCell="K15" sqref="K15"/>
    </sheetView>
  </sheetViews>
  <sheetFormatPr defaultRowHeight="14.5" x14ac:dyDescent="0.35"/>
  <cols>
    <col min="10" max="10" width="9.7265625" customWidth="1"/>
  </cols>
  <sheetData>
    <row r="6" ht="15" customHeight="1" x14ac:dyDescent="0.3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6288-CA99-4A6B-8B4C-85C4E6B39643}">
  <dimension ref="A1:M28"/>
  <sheetViews>
    <sheetView tabSelected="1" zoomScaleNormal="100" workbookViewId="0">
      <selection activeCell="E27" sqref="E27"/>
    </sheetView>
  </sheetViews>
  <sheetFormatPr defaultRowHeight="14.5" x14ac:dyDescent="0.35"/>
  <cols>
    <col min="1" max="1" width="15.81640625" customWidth="1"/>
    <col min="2" max="2" width="12.1796875" customWidth="1"/>
    <col min="3" max="4" width="13.453125" customWidth="1"/>
    <col min="5" max="5" width="13.81640625" customWidth="1"/>
    <col min="6" max="6" width="16" customWidth="1"/>
    <col min="7" max="7" width="7.54296875" style="47" customWidth="1"/>
    <col min="8" max="10" width="8.81640625" style="47"/>
    <col min="11" max="11" width="14.81640625" style="47" customWidth="1"/>
    <col min="12" max="12" width="18" style="47" customWidth="1"/>
    <col min="13" max="13" width="12.26953125" style="47" customWidth="1"/>
    <col min="14" max="14" width="12" customWidth="1"/>
  </cols>
  <sheetData>
    <row r="1" spans="1:13" x14ac:dyDescent="0.35">
      <c r="A1" s="54" t="s">
        <v>109</v>
      </c>
      <c r="B1" s="55"/>
      <c r="C1" s="56"/>
      <c r="D1" s="56"/>
      <c r="E1" s="56"/>
    </row>
    <row r="2" spans="1:13" x14ac:dyDescent="0.35">
      <c r="A2" s="57" t="s">
        <v>1</v>
      </c>
      <c r="B2" s="58"/>
      <c r="C2" s="57"/>
      <c r="D2" s="57"/>
      <c r="E2" s="57"/>
    </row>
    <row r="3" spans="1:13" x14ac:dyDescent="0.35">
      <c r="A3" s="59" t="s">
        <v>2</v>
      </c>
      <c r="B3" s="60"/>
      <c r="C3" s="61"/>
      <c r="D3" s="61"/>
      <c r="E3" s="61"/>
    </row>
    <row r="4" spans="1:13" x14ac:dyDescent="0.35">
      <c r="A4" s="60"/>
      <c r="B4" s="60"/>
      <c r="C4" s="61"/>
      <c r="D4" s="61"/>
      <c r="E4" s="61"/>
    </row>
    <row r="5" spans="1:13" ht="58" x14ac:dyDescent="0.35">
      <c r="A5" s="9"/>
      <c r="B5" s="11" t="s">
        <v>3</v>
      </c>
      <c r="C5" s="12" t="s">
        <v>101</v>
      </c>
      <c r="D5" s="12" t="s">
        <v>102</v>
      </c>
      <c r="E5" s="12" t="s">
        <v>114</v>
      </c>
      <c r="F5" s="12" t="s">
        <v>100</v>
      </c>
      <c r="G5" s="64"/>
      <c r="J5" s="63" t="s">
        <v>48</v>
      </c>
      <c r="K5" s="63" t="s">
        <v>49</v>
      </c>
      <c r="L5" s="63" t="s">
        <v>50</v>
      </c>
      <c r="M5" s="63" t="s">
        <v>51</v>
      </c>
    </row>
    <row r="6" spans="1:13" x14ac:dyDescent="0.35">
      <c r="A6" s="73" t="s">
        <v>4</v>
      </c>
      <c r="B6" s="9" t="s">
        <v>76</v>
      </c>
      <c r="C6" s="32">
        <v>4590</v>
      </c>
      <c r="D6" s="32">
        <v>723</v>
      </c>
      <c r="E6" s="68">
        <f>D6/C6</f>
        <v>0.15751633986928104</v>
      </c>
      <c r="F6" s="45" t="str">
        <f>ROUND(J6*100,2)&amp;-ROUND(K6*100,2)</f>
        <v>14,73-16,83</v>
      </c>
      <c r="G6" s="65">
        <f t="shared" ref="G6:G28" si="0">$E$28</f>
        <v>0.16190133237306445</v>
      </c>
      <c r="H6" s="50">
        <v>0.17</v>
      </c>
      <c r="I6" s="51"/>
      <c r="J6" s="52">
        <v>0.14726460883664275</v>
      </c>
      <c r="K6" s="52">
        <v>0.16834085145791877</v>
      </c>
      <c r="L6" s="51">
        <v>1.0251731032638295E-2</v>
      </c>
      <c r="M6" s="51">
        <v>1.0824511588637731E-2</v>
      </c>
    </row>
    <row r="7" spans="1:13" x14ac:dyDescent="0.35">
      <c r="A7" s="74"/>
      <c r="B7" s="9" t="s">
        <v>77</v>
      </c>
      <c r="C7" s="32">
        <v>3604</v>
      </c>
      <c r="D7" s="32">
        <v>529</v>
      </c>
      <c r="E7" s="68">
        <f>D7/C7</f>
        <v>0.14678135405105439</v>
      </c>
      <c r="F7" s="45" t="str">
        <f t="shared" ref="F7:F28" si="1">ROUND(J7*100,2)&amp;-ROUND(K7*100,2)</f>
        <v>13,56-15,87</v>
      </c>
      <c r="G7" s="65">
        <f t="shared" si="0"/>
        <v>0.16190133237306445</v>
      </c>
      <c r="H7" s="50">
        <v>0.17</v>
      </c>
      <c r="I7" s="51"/>
      <c r="J7" s="52">
        <v>0.13560379023158683</v>
      </c>
      <c r="K7" s="52">
        <v>0.15871109580719753</v>
      </c>
      <c r="L7" s="51">
        <v>1.1177563819467551E-2</v>
      </c>
      <c r="M7" s="51">
        <v>1.1929741756143142E-2</v>
      </c>
    </row>
    <row r="8" spans="1:13" x14ac:dyDescent="0.35">
      <c r="A8" s="74"/>
      <c r="B8" s="9" t="s">
        <v>78</v>
      </c>
      <c r="C8" s="32">
        <v>2423</v>
      </c>
      <c r="D8" s="32">
        <v>369</v>
      </c>
      <c r="E8" s="68">
        <f>D8/C8</f>
        <v>0.15229054890631449</v>
      </c>
      <c r="F8" s="45" t="str">
        <f t="shared" si="1"/>
        <v>13,85-16,71</v>
      </c>
      <c r="G8" s="65">
        <f t="shared" si="0"/>
        <v>0.16190133237306445</v>
      </c>
      <c r="H8" s="50">
        <v>0.17</v>
      </c>
      <c r="I8" s="51"/>
      <c r="J8" s="52">
        <v>0.13853526912656605</v>
      </c>
      <c r="K8" s="52">
        <v>0.16714660608618237</v>
      </c>
      <c r="L8" s="51">
        <v>1.3755279779748442E-2</v>
      </c>
      <c r="M8" s="51">
        <v>1.4856057179867876E-2</v>
      </c>
    </row>
    <row r="9" spans="1:13" x14ac:dyDescent="0.35">
      <c r="A9" s="75"/>
      <c r="B9" s="10" t="s">
        <v>110</v>
      </c>
      <c r="C9" s="23">
        <v>10617</v>
      </c>
      <c r="D9" s="23">
        <v>1621</v>
      </c>
      <c r="E9" s="69">
        <f>SUM(D9/C9)</f>
        <v>0.15267966468870678</v>
      </c>
      <c r="F9" s="46" t="str">
        <f t="shared" si="1"/>
        <v>14,6-15,96</v>
      </c>
      <c r="G9" s="65">
        <f t="shared" si="0"/>
        <v>0.16190133237306445</v>
      </c>
      <c r="H9" s="50">
        <v>0.17</v>
      </c>
      <c r="I9" s="51"/>
      <c r="J9" s="52">
        <v>0.14596372287710149</v>
      </c>
      <c r="K9" s="52">
        <v>0.15964685049978855</v>
      </c>
      <c r="L9" s="51">
        <v>6.715941811605286E-3</v>
      </c>
      <c r="M9" s="51">
        <v>6.9671858110817719E-3</v>
      </c>
    </row>
    <row r="10" spans="1:13" x14ac:dyDescent="0.35">
      <c r="A10" s="76" t="s">
        <v>7</v>
      </c>
      <c r="B10" s="9" t="s">
        <v>79</v>
      </c>
      <c r="C10" s="32">
        <v>406</v>
      </c>
      <c r="D10" s="32">
        <v>103</v>
      </c>
      <c r="E10" s="68">
        <f t="shared" ref="E10:E25" si="2">D10/C10</f>
        <v>0.2536945812807882</v>
      </c>
      <c r="F10" s="45" t="str">
        <f t="shared" si="1"/>
        <v>21,38-29,82</v>
      </c>
      <c r="G10" s="65">
        <f t="shared" si="0"/>
        <v>0.16190133237306445</v>
      </c>
      <c r="H10" s="50">
        <v>0.17</v>
      </c>
      <c r="I10" s="51"/>
      <c r="J10" s="52">
        <v>0.2138137047398776</v>
      </c>
      <c r="K10" s="52">
        <v>0.29819269842558932</v>
      </c>
      <c r="L10" s="51">
        <v>3.9880876540910604E-2</v>
      </c>
      <c r="M10" s="51">
        <v>4.4498117144801119E-2</v>
      </c>
    </row>
    <row r="11" spans="1:13" x14ac:dyDescent="0.35">
      <c r="A11" s="77"/>
      <c r="B11" s="9" t="s">
        <v>80</v>
      </c>
      <c r="C11" s="32">
        <v>781</v>
      </c>
      <c r="D11" s="32">
        <v>156</v>
      </c>
      <c r="E11" s="68">
        <f t="shared" si="2"/>
        <v>0.1997439180537772</v>
      </c>
      <c r="F11" s="45" t="str">
        <f t="shared" si="1"/>
        <v>17,32-22,92</v>
      </c>
      <c r="G11" s="65">
        <f t="shared" si="0"/>
        <v>0.16190133237306445</v>
      </c>
      <c r="H11" s="50">
        <v>0.17</v>
      </c>
      <c r="I11" s="51"/>
      <c r="J11" s="52">
        <v>0.17320398526308406</v>
      </c>
      <c r="K11" s="52">
        <v>0.22922308575578121</v>
      </c>
      <c r="L11" s="51">
        <v>2.6539932790693138E-2</v>
      </c>
      <c r="M11" s="51">
        <v>2.9479167702004011E-2</v>
      </c>
    </row>
    <row r="12" spans="1:13" x14ac:dyDescent="0.35">
      <c r="A12" s="78"/>
      <c r="B12" s="10" t="s">
        <v>111</v>
      </c>
      <c r="C12" s="23">
        <v>1187</v>
      </c>
      <c r="D12" s="23">
        <v>259</v>
      </c>
      <c r="E12" s="69">
        <f>SUM(D12/C12)</f>
        <v>0.21819713563605728</v>
      </c>
      <c r="F12" s="46" t="str">
        <f t="shared" si="1"/>
        <v>19,56-24,26</v>
      </c>
      <c r="G12" s="65">
        <f t="shared" si="0"/>
        <v>0.16190133237306445</v>
      </c>
      <c r="H12" s="50">
        <v>0.17</v>
      </c>
      <c r="I12" s="51"/>
      <c r="J12" s="52">
        <v>0.19563044465213691</v>
      </c>
      <c r="K12" s="52">
        <v>0.24258191869897736</v>
      </c>
      <c r="L12" s="51">
        <v>2.2566690983920362E-2</v>
      </c>
      <c r="M12" s="51">
        <v>2.4384783062920079E-2</v>
      </c>
    </row>
    <row r="13" spans="1:13" x14ac:dyDescent="0.35">
      <c r="A13" s="76" t="s">
        <v>13</v>
      </c>
      <c r="B13" s="9" t="s">
        <v>81</v>
      </c>
      <c r="C13" s="32">
        <v>35</v>
      </c>
      <c r="D13" s="32">
        <v>5</v>
      </c>
      <c r="E13" s="68">
        <f t="shared" si="2"/>
        <v>0.14285714285714285</v>
      </c>
      <c r="F13" s="45" t="str">
        <f t="shared" si="1"/>
        <v>6,26-29,38</v>
      </c>
      <c r="G13" s="65">
        <f t="shared" si="0"/>
        <v>0.16190133237306445</v>
      </c>
      <c r="H13" s="50">
        <v>0.17</v>
      </c>
      <c r="I13" s="51"/>
      <c r="J13" s="52">
        <v>6.2602412885914602E-2</v>
      </c>
      <c r="K13" s="52">
        <v>0.29375517995675521</v>
      </c>
      <c r="L13" s="51">
        <v>8.0254729971228247E-2</v>
      </c>
      <c r="M13" s="51">
        <v>0.15089803709961236</v>
      </c>
    </row>
    <row r="14" spans="1:13" x14ac:dyDescent="0.35">
      <c r="A14" s="77"/>
      <c r="B14" s="9" t="s">
        <v>82</v>
      </c>
      <c r="C14" s="32">
        <v>213</v>
      </c>
      <c r="D14" s="32">
        <v>17</v>
      </c>
      <c r="E14" s="68">
        <f t="shared" si="2"/>
        <v>7.9812206572769953E-2</v>
      </c>
      <c r="F14" s="45" t="str">
        <f t="shared" si="1"/>
        <v>5,04-12,41</v>
      </c>
      <c r="G14" s="65">
        <f t="shared" si="0"/>
        <v>0.16190133237306445</v>
      </c>
      <c r="H14" s="50">
        <v>0.17</v>
      </c>
      <c r="I14" s="51"/>
      <c r="J14" s="52">
        <v>5.0425705863219671E-2</v>
      </c>
      <c r="K14" s="52">
        <v>0.12408633686815326</v>
      </c>
      <c r="L14" s="51">
        <v>2.9386500709550283E-2</v>
      </c>
      <c r="M14" s="51">
        <v>4.427413029538331E-2</v>
      </c>
    </row>
    <row r="15" spans="1:13" x14ac:dyDescent="0.35">
      <c r="A15" s="77"/>
      <c r="B15" s="9" t="s">
        <v>83</v>
      </c>
      <c r="C15" s="32">
        <v>216</v>
      </c>
      <c r="D15" s="32">
        <v>46</v>
      </c>
      <c r="E15" s="68">
        <f t="shared" si="2"/>
        <v>0.21296296296296297</v>
      </c>
      <c r="F15" s="45" t="str">
        <f t="shared" si="1"/>
        <v>16,36-27,23</v>
      </c>
      <c r="G15" s="65">
        <f t="shared" si="0"/>
        <v>0.16190133237306445</v>
      </c>
      <c r="H15" s="50">
        <v>0.17</v>
      </c>
      <c r="I15" s="51"/>
      <c r="J15" s="52">
        <v>0.16362859980518757</v>
      </c>
      <c r="K15" s="52">
        <v>0.27232852368374738</v>
      </c>
      <c r="L15" s="51">
        <v>4.9334363157775396E-2</v>
      </c>
      <c r="M15" s="51">
        <v>5.9365560720784416E-2</v>
      </c>
    </row>
    <row r="16" spans="1:13" x14ac:dyDescent="0.35">
      <c r="A16" s="77"/>
      <c r="B16" s="9" t="s">
        <v>84</v>
      </c>
      <c r="C16" s="32">
        <v>296</v>
      </c>
      <c r="D16" s="32">
        <v>64</v>
      </c>
      <c r="E16" s="68">
        <f t="shared" si="2"/>
        <v>0.21621621621621623</v>
      </c>
      <c r="F16" s="45" t="str">
        <f t="shared" si="1"/>
        <v>17,31-26,66</v>
      </c>
      <c r="G16" s="65">
        <f t="shared" si="0"/>
        <v>0.16190133237306445</v>
      </c>
      <c r="H16" s="50">
        <v>0.17</v>
      </c>
      <c r="I16" s="51"/>
      <c r="J16" s="52">
        <v>0.17311484329658014</v>
      </c>
      <c r="K16" s="52">
        <v>0.26658902750282709</v>
      </c>
      <c r="L16" s="51">
        <v>4.3101372919636088E-2</v>
      </c>
      <c r="M16" s="51">
        <v>5.0372811286610863E-2</v>
      </c>
    </row>
    <row r="17" spans="1:13" x14ac:dyDescent="0.35">
      <c r="A17" s="77"/>
      <c r="B17" s="9" t="s">
        <v>85</v>
      </c>
      <c r="C17" s="32">
        <v>0</v>
      </c>
      <c r="D17" s="32">
        <v>0</v>
      </c>
      <c r="E17" s="70" t="s">
        <v>105</v>
      </c>
      <c r="F17" s="45" t="s">
        <v>105</v>
      </c>
      <c r="G17" s="65">
        <f t="shared" si="0"/>
        <v>0.16190133237306445</v>
      </c>
      <c r="H17" s="50">
        <v>0.17</v>
      </c>
      <c r="I17" s="51"/>
      <c r="J17" s="52" t="e">
        <v>#DIV/0!</v>
      </c>
      <c r="K17" s="52" t="e">
        <v>#DIV/0!</v>
      </c>
      <c r="L17" s="51" t="e">
        <v>#DIV/0!</v>
      </c>
      <c r="M17" s="51" t="e">
        <v>#DIV/0!</v>
      </c>
    </row>
    <row r="18" spans="1:13" x14ac:dyDescent="0.35">
      <c r="A18" s="77"/>
      <c r="B18" s="9" t="s">
        <v>86</v>
      </c>
      <c r="C18" s="32">
        <v>330</v>
      </c>
      <c r="D18" s="32">
        <v>66</v>
      </c>
      <c r="E18" s="68">
        <f t="shared" si="2"/>
        <v>0.2</v>
      </c>
      <c r="F18" s="45" t="str">
        <f t="shared" si="1"/>
        <v>16,04-24,65</v>
      </c>
      <c r="G18" s="65">
        <f t="shared" si="0"/>
        <v>0.16190133237306445</v>
      </c>
      <c r="H18" s="50">
        <v>0.17</v>
      </c>
      <c r="I18" s="51"/>
      <c r="J18" s="52">
        <v>0.1604055169719828</v>
      </c>
      <c r="K18" s="52">
        <v>0.24649855670770524</v>
      </c>
      <c r="L18" s="51">
        <v>3.9594483028017213E-2</v>
      </c>
      <c r="M18" s="51">
        <v>4.6498556707705224E-2</v>
      </c>
    </row>
    <row r="19" spans="1:13" x14ac:dyDescent="0.35">
      <c r="A19" s="77"/>
      <c r="B19" s="9" t="s">
        <v>87</v>
      </c>
      <c r="C19" s="32">
        <v>202</v>
      </c>
      <c r="D19" s="32">
        <v>41</v>
      </c>
      <c r="E19" s="68">
        <f t="shared" si="2"/>
        <v>0.20297029702970298</v>
      </c>
      <c r="F19" s="45" t="str">
        <f t="shared" si="1"/>
        <v>15,33-26,37</v>
      </c>
      <c r="G19" s="65">
        <f t="shared" si="0"/>
        <v>0.16190133237306445</v>
      </c>
      <c r="H19" s="50">
        <v>0.17</v>
      </c>
      <c r="I19" s="51"/>
      <c r="J19" s="52">
        <v>0.1532888288754006</v>
      </c>
      <c r="K19" s="52">
        <v>0.26373818894316636</v>
      </c>
      <c r="L19" s="51">
        <v>4.9681468154302383E-2</v>
      </c>
      <c r="M19" s="51">
        <v>6.0767891913463379E-2</v>
      </c>
    </row>
    <row r="20" spans="1:13" x14ac:dyDescent="0.35">
      <c r="A20" s="77"/>
      <c r="B20" s="9" t="s">
        <v>88</v>
      </c>
      <c r="C20" s="32">
        <v>404</v>
      </c>
      <c r="D20" s="32">
        <v>71</v>
      </c>
      <c r="E20" s="68">
        <f t="shared" si="2"/>
        <v>0.17574257425742573</v>
      </c>
      <c r="F20" s="45" t="str">
        <f t="shared" si="1"/>
        <v>14,17-21,59</v>
      </c>
      <c r="G20" s="65">
        <f t="shared" si="0"/>
        <v>0.16190133237306445</v>
      </c>
      <c r="H20" s="50">
        <v>0.17</v>
      </c>
      <c r="I20" s="51"/>
      <c r="J20" s="52">
        <v>0.14173285569632374</v>
      </c>
      <c r="K20" s="52">
        <v>0.21586062979398263</v>
      </c>
      <c r="L20" s="51">
        <v>3.4009718561101993E-2</v>
      </c>
      <c r="M20" s="51">
        <v>4.0118055536556896E-2</v>
      </c>
    </row>
    <row r="21" spans="1:13" x14ac:dyDescent="0.35">
      <c r="A21" s="77"/>
      <c r="B21" s="9" t="s">
        <v>89</v>
      </c>
      <c r="C21" s="32">
        <v>55</v>
      </c>
      <c r="D21" s="32">
        <v>11</v>
      </c>
      <c r="E21" s="68">
        <f t="shared" si="2"/>
        <v>0.2</v>
      </c>
      <c r="F21" s="45" t="str">
        <f t="shared" si="1"/>
        <v>11,55-32,36</v>
      </c>
      <c r="G21" s="65">
        <f t="shared" si="0"/>
        <v>0.16190133237306445</v>
      </c>
      <c r="H21" s="50">
        <v>0.17</v>
      </c>
      <c r="I21" s="51"/>
      <c r="J21" s="52">
        <v>0.11552227941566626</v>
      </c>
      <c r="K21" s="52">
        <v>0.3236485123898219</v>
      </c>
      <c r="L21" s="51">
        <v>8.4477720584333754E-2</v>
      </c>
      <c r="M21" s="51">
        <v>0.12364851238982189</v>
      </c>
    </row>
    <row r="22" spans="1:13" x14ac:dyDescent="0.35">
      <c r="A22" s="77"/>
      <c r="B22" s="9" t="s">
        <v>90</v>
      </c>
      <c r="C22" s="32">
        <v>291</v>
      </c>
      <c r="D22" s="32">
        <v>43</v>
      </c>
      <c r="E22" s="68">
        <f t="shared" si="2"/>
        <v>0.14776632302405499</v>
      </c>
      <c r="F22" s="45" t="str">
        <f t="shared" si="1"/>
        <v>11,16-19,31</v>
      </c>
      <c r="G22" s="65">
        <f t="shared" si="0"/>
        <v>0.16190133237306445</v>
      </c>
      <c r="H22" s="50">
        <v>0.17</v>
      </c>
      <c r="I22" s="51"/>
      <c r="J22" s="52">
        <v>0.11159031746405763</v>
      </c>
      <c r="K22" s="52">
        <v>0.19312072392251015</v>
      </c>
      <c r="L22" s="51">
        <v>3.6176005559997351E-2</v>
      </c>
      <c r="M22" s="51">
        <v>4.5354400898455161E-2</v>
      </c>
    </row>
    <row r="23" spans="1:13" x14ac:dyDescent="0.35">
      <c r="A23" s="78"/>
      <c r="B23" s="10" t="s">
        <v>112</v>
      </c>
      <c r="C23" s="23">
        <v>2042</v>
      </c>
      <c r="D23" s="23">
        <v>364</v>
      </c>
      <c r="E23" s="69">
        <f t="shared" si="2"/>
        <v>0.17825661116552399</v>
      </c>
      <c r="F23" s="46" t="str">
        <f t="shared" si="1"/>
        <v>16,23-19,55</v>
      </c>
      <c r="G23" s="65">
        <f t="shared" si="0"/>
        <v>0.16190133237306445</v>
      </c>
      <c r="H23" s="50">
        <v>0.17</v>
      </c>
      <c r="I23" s="51"/>
      <c r="J23" s="52">
        <v>0.16226525232766809</v>
      </c>
      <c r="K23" s="52">
        <v>0.19545623465940548</v>
      </c>
      <c r="L23" s="51">
        <v>1.5991358837855907E-2</v>
      </c>
      <c r="M23" s="51">
        <v>1.7199623493881488E-2</v>
      </c>
    </row>
    <row r="24" spans="1:13" x14ac:dyDescent="0.35">
      <c r="A24" s="79" t="s">
        <v>25</v>
      </c>
      <c r="B24" s="9" t="s">
        <v>91</v>
      </c>
      <c r="C24" s="32">
        <v>4</v>
      </c>
      <c r="D24" s="32">
        <v>4</v>
      </c>
      <c r="E24" s="68">
        <f>D24/C24</f>
        <v>1</v>
      </c>
      <c r="F24" s="45" t="str">
        <f t="shared" si="1"/>
        <v>51,01-100</v>
      </c>
      <c r="G24" s="65">
        <f t="shared" si="0"/>
        <v>0.16190133237306445</v>
      </c>
      <c r="H24" s="50">
        <v>0.17</v>
      </c>
      <c r="I24" s="51"/>
      <c r="J24" s="52">
        <v>0.51011017960058425</v>
      </c>
      <c r="K24" s="52">
        <v>0.99999999998724731</v>
      </c>
      <c r="L24" s="51">
        <v>0.48988982039941575</v>
      </c>
      <c r="M24" s="51">
        <v>-1.2752687794659323E-11</v>
      </c>
    </row>
    <row r="25" spans="1:13" x14ac:dyDescent="0.35">
      <c r="A25" s="80"/>
      <c r="B25" s="11" t="s">
        <v>113</v>
      </c>
      <c r="C25" s="33">
        <v>4</v>
      </c>
      <c r="D25" s="33">
        <v>4</v>
      </c>
      <c r="E25" s="69">
        <f t="shared" si="2"/>
        <v>1</v>
      </c>
      <c r="F25" s="46" t="str">
        <f t="shared" si="1"/>
        <v>51,01-100</v>
      </c>
      <c r="G25" s="65">
        <f t="shared" si="0"/>
        <v>0.16190133237306445</v>
      </c>
      <c r="H25" s="50">
        <v>0.17</v>
      </c>
      <c r="I25" s="51"/>
      <c r="J25" s="52">
        <v>0.51011017960058425</v>
      </c>
      <c r="K25" s="52">
        <v>0.99999999998724731</v>
      </c>
      <c r="L25" s="51">
        <v>0.48988982039941575</v>
      </c>
      <c r="M25" s="51">
        <v>-1.2752687794659323E-11</v>
      </c>
    </row>
    <row r="26" spans="1:13" ht="43.5" x14ac:dyDescent="0.35">
      <c r="A26" s="21" t="s">
        <v>52</v>
      </c>
      <c r="B26" s="22" t="s">
        <v>53</v>
      </c>
      <c r="C26" s="23">
        <v>3233</v>
      </c>
      <c r="D26" s="23">
        <v>627</v>
      </c>
      <c r="E26" s="72">
        <f>(D26/C26)*100</f>
        <v>19.393751933188987</v>
      </c>
      <c r="F26" s="46" t="str">
        <f t="shared" si="1"/>
        <v>18,07-20,79</v>
      </c>
      <c r="G26" s="65">
        <f t="shared" si="0"/>
        <v>0.16190133237306445</v>
      </c>
      <c r="H26" s="50">
        <v>0.17</v>
      </c>
      <c r="I26" s="51"/>
      <c r="J26" s="52">
        <v>0.18067513476004737</v>
      </c>
      <c r="K26" s="52">
        <v>0.20792636620124097</v>
      </c>
      <c r="L26" s="51">
        <v>1.3262384571842506E-2</v>
      </c>
      <c r="M26" s="51">
        <v>1.398884686935109E-2</v>
      </c>
    </row>
    <row r="27" spans="1:13" ht="43.5" x14ac:dyDescent="0.35">
      <c r="A27" s="21" t="s">
        <v>108</v>
      </c>
      <c r="B27" s="62" t="s">
        <v>108</v>
      </c>
      <c r="C27" s="32">
        <v>35</v>
      </c>
      <c r="D27" s="32">
        <v>0</v>
      </c>
      <c r="E27" s="71">
        <v>0</v>
      </c>
      <c r="F27" s="46" t="s">
        <v>105</v>
      </c>
      <c r="G27" s="65">
        <f t="shared" si="0"/>
        <v>0.16190133237306445</v>
      </c>
      <c r="H27" s="50">
        <v>0.17</v>
      </c>
      <c r="I27" s="51"/>
      <c r="J27" s="52">
        <v>2.574569841650167E-12</v>
      </c>
      <c r="K27" s="52">
        <v>9.8900629977163118E-2</v>
      </c>
      <c r="L27" s="51">
        <v>-2.574569841650167E-12</v>
      </c>
      <c r="M27" s="51">
        <v>9.8900629977163118E-2</v>
      </c>
    </row>
    <row r="28" spans="1:13" x14ac:dyDescent="0.35">
      <c r="A28" s="9"/>
      <c r="B28" s="11" t="s">
        <v>45</v>
      </c>
      <c r="C28" s="23">
        <f>SUM(C9+C12+C23+C25+C27)</f>
        <v>13885</v>
      </c>
      <c r="D28" s="23">
        <f>SUM(D9+D12+D23+D25+D27)</f>
        <v>2248</v>
      </c>
      <c r="E28" s="69">
        <f>D28/C28</f>
        <v>0.16190133237306445</v>
      </c>
      <c r="F28" s="46" t="str">
        <f t="shared" si="1"/>
        <v>15,59-16,81</v>
      </c>
      <c r="G28" s="65">
        <f t="shared" si="0"/>
        <v>0.16190133237306445</v>
      </c>
      <c r="H28" s="50">
        <v>0.17</v>
      </c>
      <c r="I28" s="51"/>
      <c r="J28" s="52">
        <v>0.15586799071996815</v>
      </c>
      <c r="K28" s="52">
        <v>0.16812169996834206</v>
      </c>
      <c r="L28" s="51">
        <v>6.0333416530962969E-3</v>
      </c>
      <c r="M28" s="51">
        <v>6.2203675952776094E-3</v>
      </c>
    </row>
  </sheetData>
  <mergeCells count="4"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2661-4DF6-46B6-A1F4-604AEE8CA466}">
  <dimension ref="A6"/>
  <sheetViews>
    <sheetView workbookViewId="0">
      <selection activeCell="K15" sqref="K15"/>
    </sheetView>
  </sheetViews>
  <sheetFormatPr defaultRowHeight="14.5" x14ac:dyDescent="0.35"/>
  <cols>
    <col min="10" max="10" width="9.7265625" customWidth="1"/>
  </cols>
  <sheetData>
    <row r="6" ht="15" customHeight="1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8AC0-D7F9-4577-8B24-71566B2A8D45}">
  <dimension ref="A1:N28"/>
  <sheetViews>
    <sheetView topLeftCell="A6" zoomScaleNormal="100" workbookViewId="0">
      <selection activeCell="U20" sqref="U20"/>
    </sheetView>
  </sheetViews>
  <sheetFormatPr defaultRowHeight="14.5" x14ac:dyDescent="0.35"/>
  <cols>
    <col min="1" max="1" width="15.81640625" customWidth="1"/>
    <col min="2" max="2" width="12.1796875" customWidth="1"/>
    <col min="3" max="4" width="13.453125" customWidth="1"/>
    <col min="5" max="5" width="13.81640625" customWidth="1"/>
    <col min="6" max="6" width="16" customWidth="1"/>
    <col min="7" max="7" width="7.54296875" style="47" customWidth="1"/>
    <col min="8" max="10" width="8.81640625" style="47"/>
    <col min="11" max="11" width="14.81640625" style="47" customWidth="1"/>
    <col min="12" max="12" width="18" style="47" customWidth="1"/>
    <col min="13" max="13" width="12.26953125" style="47" customWidth="1"/>
    <col min="14" max="14" width="12" style="47" customWidth="1"/>
  </cols>
  <sheetData>
    <row r="1" spans="1:13" x14ac:dyDescent="0.35">
      <c r="A1" s="54" t="s">
        <v>106</v>
      </c>
      <c r="B1" s="55"/>
      <c r="C1" s="56"/>
      <c r="D1" s="56"/>
      <c r="E1" s="56"/>
    </row>
    <row r="2" spans="1:13" x14ac:dyDescent="0.35">
      <c r="A2" s="57" t="s">
        <v>1</v>
      </c>
      <c r="B2" s="58"/>
      <c r="C2" s="57"/>
      <c r="D2" s="57"/>
      <c r="E2" s="57"/>
    </row>
    <row r="3" spans="1:13" x14ac:dyDescent="0.35">
      <c r="A3" s="59" t="s">
        <v>2</v>
      </c>
      <c r="B3" s="60"/>
      <c r="C3" s="61"/>
      <c r="D3" s="61"/>
      <c r="E3" s="61"/>
    </row>
    <row r="4" spans="1:13" x14ac:dyDescent="0.35">
      <c r="A4" s="60"/>
      <c r="B4" s="60"/>
      <c r="C4" s="61"/>
      <c r="D4" s="61"/>
      <c r="E4" s="61"/>
    </row>
    <row r="5" spans="1:13" ht="43.5" x14ac:dyDescent="0.35">
      <c r="A5" s="9"/>
      <c r="B5" s="11" t="s">
        <v>3</v>
      </c>
      <c r="C5" s="12" t="s">
        <v>26</v>
      </c>
      <c r="D5" s="12" t="s">
        <v>27</v>
      </c>
      <c r="E5" s="12" t="s">
        <v>107</v>
      </c>
      <c r="F5" s="12" t="s">
        <v>100</v>
      </c>
      <c r="G5" s="64"/>
      <c r="J5" s="63" t="s">
        <v>48</v>
      </c>
      <c r="K5" s="63" t="s">
        <v>49</v>
      </c>
      <c r="L5" s="63" t="s">
        <v>50</v>
      </c>
      <c r="M5" s="63" t="s">
        <v>51</v>
      </c>
    </row>
    <row r="6" spans="1:13" x14ac:dyDescent="0.35">
      <c r="A6" s="73" t="s">
        <v>4</v>
      </c>
      <c r="B6" s="9" t="s">
        <v>76</v>
      </c>
      <c r="C6" s="32">
        <v>4755</v>
      </c>
      <c r="D6" s="32">
        <v>746</v>
      </c>
      <c r="E6" s="15">
        <f>D6/C6</f>
        <v>0.15688748685594112</v>
      </c>
      <c r="F6" s="45" t="str">
        <f>ROUND(J6*100,2)&amp;-ROUND(K6*100,2)</f>
        <v>14,68-16,75</v>
      </c>
      <c r="G6" s="65">
        <f t="shared" ref="G6:G28" si="0">$E$28</f>
        <v>0.16747910863509749</v>
      </c>
      <c r="H6" s="50">
        <v>0.17</v>
      </c>
      <c r="I6" s="51"/>
      <c r="J6" s="52">
        <v>0.14682757522073309</v>
      </c>
      <c r="K6" s="52">
        <v>0.16750133467367154</v>
      </c>
      <c r="L6" s="51">
        <v>1.005991163520803E-2</v>
      </c>
      <c r="M6" s="51">
        <v>1.0613847817730421E-2</v>
      </c>
    </row>
    <row r="7" spans="1:13" x14ac:dyDescent="0.35">
      <c r="A7" s="74"/>
      <c r="B7" s="9" t="s">
        <v>77</v>
      </c>
      <c r="C7" s="32">
        <v>3726</v>
      </c>
      <c r="D7" s="32">
        <v>593</v>
      </c>
      <c r="E7" s="15">
        <f>D7/C7</f>
        <v>0.15915190552871714</v>
      </c>
      <c r="F7" s="45" t="str">
        <f t="shared" ref="F7:F28" si="1">ROUND(J7*100,2)&amp;-ROUND(K7*100,2)</f>
        <v>14,78-17,12</v>
      </c>
      <c r="G7" s="65">
        <f t="shared" si="0"/>
        <v>0.16747910863509749</v>
      </c>
      <c r="H7" s="50">
        <v>0.17</v>
      </c>
      <c r="I7" s="51"/>
      <c r="J7" s="52">
        <v>0.14775774225766208</v>
      </c>
      <c r="K7" s="52">
        <v>0.17124816223476672</v>
      </c>
      <c r="L7" s="51">
        <v>1.1394163271055052E-2</v>
      </c>
      <c r="M7" s="51">
        <v>1.209625670604958E-2</v>
      </c>
    </row>
    <row r="8" spans="1:13" x14ac:dyDescent="0.35">
      <c r="A8" s="74"/>
      <c r="B8" s="9" t="s">
        <v>78</v>
      </c>
      <c r="C8" s="32">
        <v>2468</v>
      </c>
      <c r="D8" s="32">
        <v>388</v>
      </c>
      <c r="E8" s="15">
        <f>D8/C8</f>
        <v>0.15721231766612642</v>
      </c>
      <c r="F8" s="45" t="str">
        <f t="shared" si="1"/>
        <v>14,34-17,21</v>
      </c>
      <c r="G8" s="65">
        <f t="shared" si="0"/>
        <v>0.16747910863509749</v>
      </c>
      <c r="H8" s="50">
        <v>0.17</v>
      </c>
      <c r="I8" s="51"/>
      <c r="J8" s="52">
        <v>0.14338556969997598</v>
      </c>
      <c r="K8" s="52">
        <v>0.1721045056633535</v>
      </c>
      <c r="L8" s="51">
        <v>1.3826747966150438E-2</v>
      </c>
      <c r="M8" s="51">
        <v>1.489218799722708E-2</v>
      </c>
    </row>
    <row r="9" spans="1:13" x14ac:dyDescent="0.35">
      <c r="A9" s="75"/>
      <c r="B9" s="11" t="s">
        <v>6</v>
      </c>
      <c r="C9" s="23">
        <v>10949</v>
      </c>
      <c r="D9" s="23">
        <v>1727</v>
      </c>
      <c r="E9" s="16">
        <f>SUM(D9/C9)</f>
        <v>0.15773129966206959</v>
      </c>
      <c r="F9" s="46" t="str">
        <f t="shared" si="1"/>
        <v>15,1-16,47</v>
      </c>
      <c r="G9" s="65">
        <f t="shared" si="0"/>
        <v>0.16747910863509749</v>
      </c>
      <c r="H9" s="50">
        <v>0.17</v>
      </c>
      <c r="I9" s="51"/>
      <c r="J9" s="52">
        <v>0.15102425842289588</v>
      </c>
      <c r="K9" s="52">
        <v>0.16467842577401148</v>
      </c>
      <c r="L9" s="51">
        <v>6.7070412391737055E-3</v>
      </c>
      <c r="M9" s="51">
        <v>6.9471261119418981E-3</v>
      </c>
    </row>
    <row r="10" spans="1:13" x14ac:dyDescent="0.35">
      <c r="A10" s="76" t="s">
        <v>7</v>
      </c>
      <c r="B10" s="9" t="s">
        <v>79</v>
      </c>
      <c r="C10" s="32">
        <v>451</v>
      </c>
      <c r="D10" s="32">
        <v>126</v>
      </c>
      <c r="E10" s="15">
        <f t="shared" ref="E10:E27" si="2">D10/C10</f>
        <v>0.2793791574279379</v>
      </c>
      <c r="F10" s="45" t="str">
        <f t="shared" si="1"/>
        <v>24-32,25</v>
      </c>
      <c r="G10" s="65">
        <f t="shared" si="0"/>
        <v>0.16747910863509749</v>
      </c>
      <c r="H10" s="50">
        <v>0.17</v>
      </c>
      <c r="I10" s="51"/>
      <c r="J10" s="52">
        <v>0.23996522017469002</v>
      </c>
      <c r="K10" s="52">
        <v>0.32251967874068438</v>
      </c>
      <c r="L10" s="51">
        <v>3.9413937253247877E-2</v>
      </c>
      <c r="M10" s="51">
        <v>4.3140521312746483E-2</v>
      </c>
    </row>
    <row r="11" spans="1:13" x14ac:dyDescent="0.35">
      <c r="A11" s="77"/>
      <c r="B11" s="9" t="s">
        <v>80</v>
      </c>
      <c r="C11" s="32">
        <v>788</v>
      </c>
      <c r="D11" s="32">
        <v>155</v>
      </c>
      <c r="E11" s="15">
        <f t="shared" si="2"/>
        <v>0.1967005076142132</v>
      </c>
      <c r="F11" s="45" t="str">
        <f t="shared" si="1"/>
        <v>17,04-22,59</v>
      </c>
      <c r="G11" s="65">
        <f t="shared" si="0"/>
        <v>0.16747910863509749</v>
      </c>
      <c r="H11" s="50">
        <v>0.17</v>
      </c>
      <c r="I11" s="51"/>
      <c r="J11" s="52">
        <v>0.17044623018540314</v>
      </c>
      <c r="K11" s="52">
        <v>0.22589756552817702</v>
      </c>
      <c r="L11" s="51">
        <v>2.6254277428810063E-2</v>
      </c>
      <c r="M11" s="51">
        <v>2.919705791396382E-2</v>
      </c>
    </row>
    <row r="12" spans="1:13" x14ac:dyDescent="0.35">
      <c r="A12" s="78"/>
      <c r="B12" s="10" t="s">
        <v>12</v>
      </c>
      <c r="C12" s="23">
        <v>1239</v>
      </c>
      <c r="D12" s="23">
        <v>281</v>
      </c>
      <c r="E12" s="16">
        <f>SUM(D12/C12)</f>
        <v>0.22679580306698952</v>
      </c>
      <c r="F12" s="46" t="str">
        <f t="shared" si="1"/>
        <v>20,43-25,09</v>
      </c>
      <c r="G12" s="65">
        <f t="shared" si="0"/>
        <v>0.16747910863509749</v>
      </c>
      <c r="H12" s="50">
        <v>0.17</v>
      </c>
      <c r="I12" s="51"/>
      <c r="J12" s="52">
        <v>0.20434380395634322</v>
      </c>
      <c r="K12" s="52">
        <v>0.25093667151942783</v>
      </c>
      <c r="L12" s="51">
        <v>2.2451999110646298E-2</v>
      </c>
      <c r="M12" s="51">
        <v>2.4140868452438319E-2</v>
      </c>
    </row>
    <row r="13" spans="1:13" x14ac:dyDescent="0.35">
      <c r="A13" s="76" t="s">
        <v>13</v>
      </c>
      <c r="B13" s="9" t="s">
        <v>81</v>
      </c>
      <c r="C13" s="32">
        <v>42</v>
      </c>
      <c r="D13" s="32">
        <v>3</v>
      </c>
      <c r="E13" s="15">
        <f t="shared" si="2"/>
        <v>7.1428571428571425E-2</v>
      </c>
      <c r="F13" s="45" t="str">
        <f t="shared" si="1"/>
        <v>2,46-19,01</v>
      </c>
      <c r="G13" s="65">
        <f t="shared" si="0"/>
        <v>0.16747910863509749</v>
      </c>
      <c r="H13" s="50">
        <v>0.17</v>
      </c>
      <c r="I13" s="51"/>
      <c r="J13" s="52">
        <v>2.4590459255437049E-2</v>
      </c>
      <c r="K13" s="52">
        <v>0.19009395106370908</v>
      </c>
      <c r="L13" s="51">
        <v>4.6838112173134376E-2</v>
      </c>
      <c r="M13" s="51">
        <v>0.11866537963513765</v>
      </c>
    </row>
    <row r="14" spans="1:13" x14ac:dyDescent="0.35">
      <c r="A14" s="77"/>
      <c r="B14" s="9" t="s">
        <v>82</v>
      </c>
      <c r="C14" s="32">
        <v>203</v>
      </c>
      <c r="D14" s="32">
        <v>19</v>
      </c>
      <c r="E14" s="15">
        <f t="shared" si="2"/>
        <v>9.3596059113300489E-2</v>
      </c>
      <c r="F14" s="45" t="str">
        <f t="shared" si="1"/>
        <v>6,07-14,15</v>
      </c>
      <c r="G14" s="65">
        <f t="shared" si="0"/>
        <v>0.16747910863509749</v>
      </c>
      <c r="H14" s="50">
        <v>0.17</v>
      </c>
      <c r="I14" s="51"/>
      <c r="J14" s="52">
        <v>6.0739153140867738E-2</v>
      </c>
      <c r="K14" s="52">
        <v>0.14154836987326017</v>
      </c>
      <c r="L14" s="51">
        <v>3.2856905972432751E-2</v>
      </c>
      <c r="M14" s="51">
        <v>4.7952310759959677E-2</v>
      </c>
    </row>
    <row r="15" spans="1:13" x14ac:dyDescent="0.35">
      <c r="A15" s="77"/>
      <c r="B15" s="9" t="s">
        <v>83</v>
      </c>
      <c r="C15" s="32">
        <v>218</v>
      </c>
      <c r="D15" s="32">
        <v>46</v>
      </c>
      <c r="E15" s="15">
        <f t="shared" si="2"/>
        <v>0.21100917431192662</v>
      </c>
      <c r="F15" s="45" t="str">
        <f t="shared" si="1"/>
        <v>16,21-26,99</v>
      </c>
      <c r="G15" s="65">
        <f t="shared" si="0"/>
        <v>0.16747910863509749</v>
      </c>
      <c r="H15" s="50">
        <v>0.17</v>
      </c>
      <c r="I15" s="51"/>
      <c r="J15" s="52">
        <v>0.16208832890375194</v>
      </c>
      <c r="K15" s="52">
        <v>0.26993844579916321</v>
      </c>
      <c r="L15" s="51">
        <v>4.8920845408174679E-2</v>
      </c>
      <c r="M15" s="51">
        <v>5.892927148723659E-2</v>
      </c>
    </row>
    <row r="16" spans="1:13" x14ac:dyDescent="0.35">
      <c r="A16" s="77"/>
      <c r="B16" s="9" t="s">
        <v>84</v>
      </c>
      <c r="C16" s="32">
        <v>286</v>
      </c>
      <c r="D16" s="32">
        <v>68</v>
      </c>
      <c r="E16" s="15">
        <f t="shared" si="2"/>
        <v>0.23776223776223776</v>
      </c>
      <c r="F16" s="45" t="str">
        <f t="shared" si="1"/>
        <v>19,21-29,04</v>
      </c>
      <c r="G16" s="65">
        <f t="shared" si="0"/>
        <v>0.16747910863509749</v>
      </c>
      <c r="H16" s="50">
        <v>0.17</v>
      </c>
      <c r="I16" s="51"/>
      <c r="J16" s="52">
        <v>0.19210486960922607</v>
      </c>
      <c r="K16" s="52">
        <v>0.29037079590331388</v>
      </c>
      <c r="L16" s="51">
        <v>4.565736815301169E-2</v>
      </c>
      <c r="M16" s="51">
        <v>5.2608558141076123E-2</v>
      </c>
    </row>
    <row r="17" spans="1:13" x14ac:dyDescent="0.35">
      <c r="A17" s="77"/>
      <c r="B17" s="9" t="s">
        <v>85</v>
      </c>
      <c r="C17" s="32">
        <v>0</v>
      </c>
      <c r="D17" s="32">
        <v>0</v>
      </c>
      <c r="E17" s="67" t="s">
        <v>105</v>
      </c>
      <c r="F17" s="45" t="s">
        <v>105</v>
      </c>
      <c r="G17" s="65">
        <f t="shared" si="0"/>
        <v>0.16747910863509749</v>
      </c>
      <c r="H17" s="50">
        <v>0.17</v>
      </c>
      <c r="I17" s="51"/>
      <c r="J17" s="52" t="e">
        <v>#DIV/0!</v>
      </c>
      <c r="K17" s="52" t="e">
        <v>#DIV/0!</v>
      </c>
      <c r="L17" s="51" t="e">
        <v>#DIV/0!</v>
      </c>
      <c r="M17" s="51" t="e">
        <v>#DIV/0!</v>
      </c>
    </row>
    <row r="18" spans="1:13" x14ac:dyDescent="0.35">
      <c r="A18" s="77"/>
      <c r="B18" s="9" t="s">
        <v>86</v>
      </c>
      <c r="C18" s="32">
        <v>394</v>
      </c>
      <c r="D18" s="32">
        <v>80</v>
      </c>
      <c r="E18" s="15">
        <f t="shared" si="2"/>
        <v>0.20304568527918782</v>
      </c>
      <c r="F18" s="45" t="str">
        <f t="shared" si="1"/>
        <v>16,63-24,55</v>
      </c>
      <c r="G18" s="65">
        <f t="shared" si="0"/>
        <v>0.16747910863509749</v>
      </c>
      <c r="H18" s="50">
        <v>0.17</v>
      </c>
      <c r="I18" s="51"/>
      <c r="J18" s="52">
        <v>0.16628104604737715</v>
      </c>
      <c r="K18" s="52">
        <v>0.24554493639259492</v>
      </c>
      <c r="L18" s="51">
        <v>3.676463923181067E-2</v>
      </c>
      <c r="M18" s="51">
        <v>4.2499251113407105E-2</v>
      </c>
    </row>
    <row r="19" spans="1:13" x14ac:dyDescent="0.35">
      <c r="A19" s="77"/>
      <c r="B19" s="9" t="s">
        <v>87</v>
      </c>
      <c r="C19" s="32">
        <v>198</v>
      </c>
      <c r="D19" s="32">
        <v>38</v>
      </c>
      <c r="E19" s="15">
        <f t="shared" si="2"/>
        <v>0.19191919191919191</v>
      </c>
      <c r="F19" s="45" t="str">
        <f t="shared" si="1"/>
        <v>14,31-25,24</v>
      </c>
      <c r="G19" s="65">
        <f t="shared" si="0"/>
        <v>0.16747910863509749</v>
      </c>
      <c r="H19" s="50">
        <v>0.17</v>
      </c>
      <c r="I19" s="51"/>
      <c r="J19" s="52">
        <v>0.14313848007333357</v>
      </c>
      <c r="K19" s="52">
        <v>0.25242668204303037</v>
      </c>
      <c r="L19" s="51">
        <v>4.8780711845858332E-2</v>
      </c>
      <c r="M19" s="51">
        <v>6.0507490123838464E-2</v>
      </c>
    </row>
    <row r="20" spans="1:13" x14ac:dyDescent="0.35">
      <c r="A20" s="77"/>
      <c r="B20" s="9" t="s">
        <v>88</v>
      </c>
      <c r="C20" s="32">
        <v>397</v>
      </c>
      <c r="D20" s="32">
        <v>66</v>
      </c>
      <c r="E20" s="15">
        <f t="shared" si="2"/>
        <v>0.16624685138539042</v>
      </c>
      <c r="F20" s="45" t="str">
        <f t="shared" si="1"/>
        <v>13,29-20,6</v>
      </c>
      <c r="G20" s="65">
        <f t="shared" si="0"/>
        <v>0.16747910863509749</v>
      </c>
      <c r="H20" s="50">
        <v>0.17</v>
      </c>
      <c r="I20" s="51"/>
      <c r="J20" s="52">
        <v>0.13285873365429984</v>
      </c>
      <c r="K20" s="52">
        <v>0.20603198113025917</v>
      </c>
      <c r="L20" s="51">
        <v>3.3388117731090572E-2</v>
      </c>
      <c r="M20" s="51">
        <v>3.9785129744868752E-2</v>
      </c>
    </row>
    <row r="21" spans="1:13" x14ac:dyDescent="0.35">
      <c r="A21" s="77"/>
      <c r="B21" s="9" t="s">
        <v>89</v>
      </c>
      <c r="C21" s="32">
        <v>84</v>
      </c>
      <c r="D21" s="32">
        <v>19</v>
      </c>
      <c r="E21" s="15">
        <f t="shared" si="2"/>
        <v>0.22619047619047619</v>
      </c>
      <c r="F21" s="45" t="str">
        <f t="shared" si="1"/>
        <v>14,99-32,65</v>
      </c>
      <c r="G21" s="65">
        <f t="shared" si="0"/>
        <v>0.16747910863509749</v>
      </c>
      <c r="H21" s="50">
        <v>0.17</v>
      </c>
      <c r="I21" s="51"/>
      <c r="J21" s="52">
        <v>0.14986033664458545</v>
      </c>
      <c r="K21" s="52">
        <v>0.32646885008998933</v>
      </c>
      <c r="L21" s="51">
        <v>7.6330139545890741E-2</v>
      </c>
      <c r="M21" s="51">
        <v>0.10027837389951313</v>
      </c>
    </row>
    <row r="22" spans="1:13" x14ac:dyDescent="0.35">
      <c r="A22" s="77"/>
      <c r="B22" s="9" t="s">
        <v>90</v>
      </c>
      <c r="C22" s="32">
        <v>315</v>
      </c>
      <c r="D22" s="32">
        <v>49</v>
      </c>
      <c r="E22" s="15">
        <f t="shared" si="2"/>
        <v>0.15555555555555556</v>
      </c>
      <c r="F22" s="45" t="str">
        <f t="shared" si="1"/>
        <v>11,97-19,97</v>
      </c>
      <c r="G22" s="65">
        <f t="shared" si="0"/>
        <v>0.16747910863509749</v>
      </c>
      <c r="H22" s="50">
        <v>0.17</v>
      </c>
      <c r="I22" s="51"/>
      <c r="J22" s="52">
        <v>0.11970746282628858</v>
      </c>
      <c r="K22" s="52">
        <v>0.19970347127075411</v>
      </c>
      <c r="L22" s="51">
        <v>3.5848092729266978E-2</v>
      </c>
      <c r="M22" s="51">
        <v>4.4147915715198549E-2</v>
      </c>
    </row>
    <row r="23" spans="1:13" x14ac:dyDescent="0.35">
      <c r="A23" s="78"/>
      <c r="B23" s="10" t="s">
        <v>24</v>
      </c>
      <c r="C23" s="23">
        <v>2137</v>
      </c>
      <c r="D23" s="23">
        <v>388</v>
      </c>
      <c r="E23" s="16">
        <f t="shared" si="2"/>
        <v>0.18156293869911092</v>
      </c>
      <c r="F23" s="46" t="str">
        <f t="shared" si="1"/>
        <v>16,58-19,85</v>
      </c>
      <c r="G23" s="65">
        <f t="shared" si="0"/>
        <v>0.16747910863509749</v>
      </c>
      <c r="H23" s="50">
        <v>0.17</v>
      </c>
      <c r="I23" s="51"/>
      <c r="J23" s="52">
        <v>0.16579527514236267</v>
      </c>
      <c r="K23" s="52">
        <v>0.19847338458407268</v>
      </c>
      <c r="L23" s="51">
        <v>1.5767663556748246E-2</v>
      </c>
      <c r="M23" s="51">
        <v>1.6910445884961767E-2</v>
      </c>
    </row>
    <row r="24" spans="1:13" x14ac:dyDescent="0.35">
      <c r="A24" s="79" t="s">
        <v>25</v>
      </c>
      <c r="B24" s="9" t="s">
        <v>91</v>
      </c>
      <c r="C24" s="32">
        <v>9</v>
      </c>
      <c r="D24" s="32">
        <v>9</v>
      </c>
      <c r="E24" s="15">
        <f>D24/C24</f>
        <v>1</v>
      </c>
      <c r="F24" s="45" t="str">
        <f t="shared" si="1"/>
        <v>70,09-100</v>
      </c>
      <c r="G24" s="65">
        <f t="shared" si="0"/>
        <v>0.16747910863509749</v>
      </c>
      <c r="H24" s="50">
        <v>0.17</v>
      </c>
      <c r="I24" s="51"/>
      <c r="J24" s="52">
        <v>0.70085580401884173</v>
      </c>
      <c r="K24" s="52">
        <v>0.99999999999221267</v>
      </c>
      <c r="L24" s="51">
        <v>0.29914419598115827</v>
      </c>
      <c r="M24" s="51">
        <v>-7.787326339325773E-12</v>
      </c>
    </row>
    <row r="25" spans="1:13" x14ac:dyDescent="0.35">
      <c r="A25" s="80"/>
      <c r="B25" s="11" t="s">
        <v>42</v>
      </c>
      <c r="C25" s="33">
        <v>9</v>
      </c>
      <c r="D25" s="33">
        <v>9</v>
      </c>
      <c r="E25" s="16">
        <f t="shared" si="2"/>
        <v>1</v>
      </c>
      <c r="F25" s="46" t="str">
        <f t="shared" si="1"/>
        <v>70,09-100</v>
      </c>
      <c r="G25" s="65">
        <f t="shared" si="0"/>
        <v>0.16747910863509749</v>
      </c>
      <c r="H25" s="50">
        <v>0.17</v>
      </c>
      <c r="I25" s="51"/>
      <c r="J25" s="52">
        <v>0.70085580401884173</v>
      </c>
      <c r="K25" s="52">
        <v>0.99999999999221267</v>
      </c>
      <c r="L25" s="51">
        <v>0.29914419598115827</v>
      </c>
      <c r="M25" s="51">
        <v>-7.787326339325773E-12</v>
      </c>
    </row>
    <row r="26" spans="1:13" ht="43.5" x14ac:dyDescent="0.35">
      <c r="A26" s="66" t="s">
        <v>52</v>
      </c>
      <c r="B26" s="22" t="s">
        <v>53</v>
      </c>
      <c r="C26" s="23">
        <v>3385</v>
      </c>
      <c r="D26" s="23">
        <v>678</v>
      </c>
      <c r="E26" s="16">
        <f t="shared" si="2"/>
        <v>0.20029542097488923</v>
      </c>
      <c r="F26" s="46" t="str">
        <f t="shared" si="1"/>
        <v>18,72-21,41</v>
      </c>
      <c r="G26" s="65">
        <f t="shared" si="0"/>
        <v>0.16747910863509749</v>
      </c>
      <c r="H26" s="50">
        <v>0.17</v>
      </c>
      <c r="I26" s="51"/>
      <c r="J26" s="52">
        <v>0.18715608472752052</v>
      </c>
      <c r="K26" s="52">
        <v>0.21411422136184685</v>
      </c>
      <c r="L26" s="51">
        <v>1.313933624736871E-2</v>
      </c>
      <c r="M26" s="51">
        <v>1.3818800386957625E-2</v>
      </c>
    </row>
    <row r="27" spans="1:13" ht="43.5" x14ac:dyDescent="0.35">
      <c r="A27" s="66" t="s">
        <v>108</v>
      </c>
      <c r="B27" s="62" t="s">
        <v>108</v>
      </c>
      <c r="C27" s="32">
        <v>26</v>
      </c>
      <c r="D27" s="32">
        <v>0</v>
      </c>
      <c r="E27" s="16">
        <f t="shared" si="2"/>
        <v>0</v>
      </c>
      <c r="F27" s="46" t="str">
        <f t="shared" si="1"/>
        <v>0-12,87</v>
      </c>
      <c r="G27" s="65">
        <f t="shared" si="0"/>
        <v>0.16747910863509749</v>
      </c>
      <c r="H27" s="50">
        <v>0.17</v>
      </c>
      <c r="I27" s="51"/>
      <c r="J27" s="52">
        <v>3.351044639400517E-12</v>
      </c>
      <c r="K27" s="52">
        <v>0.1287284658418445</v>
      </c>
      <c r="L27" s="51">
        <v>-3.351044639400517E-12</v>
      </c>
      <c r="M27" s="51">
        <v>0.1287284658418445</v>
      </c>
    </row>
    <row r="28" spans="1:13" x14ac:dyDescent="0.35">
      <c r="A28" s="9"/>
      <c r="B28" s="11" t="s">
        <v>45</v>
      </c>
      <c r="C28" s="23">
        <v>14360</v>
      </c>
      <c r="D28" s="23">
        <v>2405</v>
      </c>
      <c r="E28" s="16">
        <f>D28/C28</f>
        <v>0.16747910863509749</v>
      </c>
      <c r="F28" s="46" t="str">
        <f t="shared" si="1"/>
        <v>16,15-17,37</v>
      </c>
      <c r="G28" s="65">
        <f t="shared" si="0"/>
        <v>0.16747910863509749</v>
      </c>
      <c r="H28" s="50">
        <v>0.17</v>
      </c>
      <c r="I28" s="51"/>
      <c r="J28" s="52">
        <v>0.1614609260458307</v>
      </c>
      <c r="K28" s="52">
        <v>0.17367514895451364</v>
      </c>
      <c r="L28" s="51">
        <v>6.0181825892667851E-3</v>
      </c>
      <c r="M28" s="51">
        <v>6.1960403194161462E-3</v>
      </c>
    </row>
  </sheetData>
  <mergeCells count="4">
    <mergeCell ref="A6:A9"/>
    <mergeCell ref="A10:A12"/>
    <mergeCell ref="A13:A23"/>
    <mergeCell ref="A24:A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"/>
  <sheetViews>
    <sheetView workbookViewId="0">
      <selection activeCell="J23" sqref="J23"/>
    </sheetView>
  </sheetViews>
  <sheetFormatPr defaultRowHeight="14.5" x14ac:dyDescent="0.35"/>
  <cols>
    <col min="10" max="10" width="9.7265625" customWidth="1"/>
  </cols>
  <sheetData>
    <row r="6" ht="15" customHeight="1" x14ac:dyDescent="0.3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workbookViewId="0">
      <selection activeCell="F30" sqref="F30"/>
    </sheetView>
  </sheetViews>
  <sheetFormatPr defaultRowHeight="14.5" x14ac:dyDescent="0.35"/>
  <cols>
    <col min="1" max="1" width="15.81640625" customWidth="1"/>
    <col min="2" max="2" width="34.54296875" customWidth="1"/>
    <col min="3" max="4" width="13.453125" customWidth="1"/>
    <col min="5" max="5" width="13.81640625" customWidth="1"/>
    <col min="6" max="6" width="16" customWidth="1"/>
    <col min="7" max="7" width="7.54296875" style="47" customWidth="1"/>
    <col min="8" max="10" width="9.1796875" style="47"/>
    <col min="11" max="11" width="14.81640625" style="47" customWidth="1"/>
    <col min="12" max="12" width="18" style="47" customWidth="1"/>
    <col min="13" max="13" width="12.26953125" style="47" customWidth="1"/>
    <col min="14" max="14" width="12" customWidth="1"/>
  </cols>
  <sheetData>
    <row r="1" spans="1:13" x14ac:dyDescent="0.35">
      <c r="A1" s="1" t="s">
        <v>99</v>
      </c>
      <c r="B1" s="2"/>
      <c r="C1" s="3"/>
      <c r="D1" s="3"/>
      <c r="E1" s="3"/>
    </row>
    <row r="2" spans="1:13" x14ac:dyDescent="0.35">
      <c r="A2" s="4" t="s">
        <v>1</v>
      </c>
      <c r="B2" s="5"/>
      <c r="C2" s="4"/>
      <c r="D2" s="4"/>
      <c r="E2" s="4"/>
    </row>
    <row r="3" spans="1:13" x14ac:dyDescent="0.35">
      <c r="A3" s="25" t="s">
        <v>2</v>
      </c>
      <c r="B3" s="6"/>
      <c r="C3" s="7"/>
      <c r="D3" s="7"/>
      <c r="E3" s="7"/>
    </row>
    <row r="4" spans="1:13" x14ac:dyDescent="0.35">
      <c r="A4" s="6"/>
      <c r="B4" s="6"/>
      <c r="C4" s="7"/>
      <c r="D4" s="7"/>
      <c r="E4" s="7"/>
    </row>
    <row r="5" spans="1:13" ht="58" x14ac:dyDescent="0.35">
      <c r="A5" s="9"/>
      <c r="B5" s="11" t="s">
        <v>3</v>
      </c>
      <c r="C5" s="12" t="s">
        <v>101</v>
      </c>
      <c r="D5" s="12" t="s">
        <v>102</v>
      </c>
      <c r="E5" s="12" t="s">
        <v>103</v>
      </c>
      <c r="F5" s="12" t="s">
        <v>100</v>
      </c>
      <c r="G5" s="36"/>
      <c r="J5" s="48" t="s">
        <v>48</v>
      </c>
      <c r="K5" s="48" t="s">
        <v>49</v>
      </c>
      <c r="L5" s="48" t="s">
        <v>50</v>
      </c>
      <c r="M5" s="48" t="s">
        <v>51</v>
      </c>
    </row>
    <row r="6" spans="1:13" x14ac:dyDescent="0.35">
      <c r="A6" s="81" t="s">
        <v>4</v>
      </c>
      <c r="B6" s="8" t="s">
        <v>76</v>
      </c>
      <c r="C6" s="32">
        <v>4815</v>
      </c>
      <c r="D6" s="32">
        <v>801</v>
      </c>
      <c r="E6" s="15">
        <f>D6/C6</f>
        <v>0.16635514018691588</v>
      </c>
      <c r="F6" s="45" t="str">
        <f>ROUND(J6*100,2)&amp;-ROUND(K6*100,2)</f>
        <v>15,61-17,71</v>
      </c>
      <c r="G6" s="49">
        <f t="shared" ref="G6:G26" si="0">$E$27</f>
        <v>0.16720811509646621</v>
      </c>
      <c r="H6" s="50">
        <v>0.17</v>
      </c>
      <c r="I6" s="51"/>
      <c r="J6" s="52">
        <v>0.15610334779113294</v>
      </c>
      <c r="K6" s="52">
        <v>0.17713887694887809</v>
      </c>
      <c r="L6" s="51">
        <f t="shared" ref="L6:L27" si="1">E6-J6</f>
        <v>1.0251792395782944E-2</v>
      </c>
      <c r="M6" s="51">
        <f t="shared" ref="M6:M27" si="2">K6-E6</f>
        <v>1.0783736761962204E-2</v>
      </c>
    </row>
    <row r="7" spans="1:13" x14ac:dyDescent="0.35">
      <c r="A7" s="82"/>
      <c r="B7" s="8" t="s">
        <v>77</v>
      </c>
      <c r="C7" s="32">
        <v>4088</v>
      </c>
      <c r="D7" s="32">
        <v>581</v>
      </c>
      <c r="E7" s="15">
        <f>D7/C7</f>
        <v>0.14212328767123289</v>
      </c>
      <c r="F7" s="45" t="str">
        <f t="shared" ref="F7:F27" si="3">ROUND(J7*100,2)&amp;-ROUND(K7*100,2)</f>
        <v>13,18-15,32</v>
      </c>
      <c r="G7" s="49">
        <f t="shared" si="0"/>
        <v>0.16720811509646621</v>
      </c>
      <c r="H7" s="50">
        <v>0.17</v>
      </c>
      <c r="I7" s="51"/>
      <c r="J7" s="52">
        <v>0.13175524432321278</v>
      </c>
      <c r="K7" s="52">
        <v>0.15316328426221815</v>
      </c>
      <c r="L7" s="51">
        <f t="shared" si="1"/>
        <v>1.0368043348020106E-2</v>
      </c>
      <c r="M7" s="51">
        <f t="shared" si="2"/>
        <v>1.1039996590985257E-2</v>
      </c>
    </row>
    <row r="8" spans="1:13" x14ac:dyDescent="0.35">
      <c r="A8" s="82"/>
      <c r="B8" s="8" t="s">
        <v>78</v>
      </c>
      <c r="C8" s="32">
        <v>2561</v>
      </c>
      <c r="D8" s="32">
        <v>405</v>
      </c>
      <c r="E8" s="15">
        <f>D8/C8</f>
        <v>0.15814135103475205</v>
      </c>
      <c r="F8" s="45" t="str">
        <f t="shared" si="3"/>
        <v>14,45-17,28</v>
      </c>
      <c r="G8" s="49">
        <f t="shared" si="0"/>
        <v>0.16720811509646621</v>
      </c>
      <c r="H8" s="50">
        <v>0.17</v>
      </c>
      <c r="I8" s="51"/>
      <c r="J8" s="52">
        <v>0.14452328524454711</v>
      </c>
      <c r="K8" s="52">
        <v>0.17278344159389011</v>
      </c>
      <c r="L8" s="51">
        <f t="shared" si="1"/>
        <v>1.3618065790204942E-2</v>
      </c>
      <c r="M8" s="51">
        <f t="shared" si="2"/>
        <v>1.4642090559138066E-2</v>
      </c>
    </row>
    <row r="9" spans="1:13" x14ac:dyDescent="0.35">
      <c r="A9" s="83"/>
      <c r="B9" s="11" t="s">
        <v>6</v>
      </c>
      <c r="C9" s="23">
        <v>11464</v>
      </c>
      <c r="D9" s="23">
        <v>1787</v>
      </c>
      <c r="E9" s="16">
        <f>SUM(D9/C9)</f>
        <v>0.15587927424982553</v>
      </c>
      <c r="F9" s="46" t="str">
        <f t="shared" si="3"/>
        <v>14,94-16,26</v>
      </c>
      <c r="G9" s="49">
        <f t="shared" si="0"/>
        <v>0.16720811509646621</v>
      </c>
      <c r="H9" s="50">
        <v>0.17</v>
      </c>
      <c r="I9" s="51"/>
      <c r="J9" s="52">
        <v>0.14935454294804287</v>
      </c>
      <c r="K9" s="52">
        <v>0.16263454941274327</v>
      </c>
      <c r="L9" s="51">
        <f t="shared" si="1"/>
        <v>6.5247313017826603E-3</v>
      </c>
      <c r="M9" s="51">
        <f t="shared" si="2"/>
        <v>6.7552751629177399E-3</v>
      </c>
    </row>
    <row r="10" spans="1:13" x14ac:dyDescent="0.35">
      <c r="A10" s="76" t="s">
        <v>7</v>
      </c>
      <c r="B10" s="8" t="s">
        <v>79</v>
      </c>
      <c r="C10" s="32">
        <v>490</v>
      </c>
      <c r="D10" s="32">
        <v>155</v>
      </c>
      <c r="E10" s="15">
        <f t="shared" ref="E10:E26" si="4">D10/C10</f>
        <v>0.31632653061224492</v>
      </c>
      <c r="F10" s="45" t="str">
        <f t="shared" si="3"/>
        <v>27,67-35,88</v>
      </c>
      <c r="G10" s="49">
        <f t="shared" si="0"/>
        <v>0.16720811509646621</v>
      </c>
      <c r="H10" s="50">
        <v>0.17</v>
      </c>
      <c r="I10" s="51"/>
      <c r="J10" s="52">
        <v>0.27671512018324507</v>
      </c>
      <c r="K10" s="52">
        <v>0.35879542175729207</v>
      </c>
      <c r="L10" s="51">
        <f t="shared" si="1"/>
        <v>3.9611410428999849E-2</v>
      </c>
      <c r="M10" s="51">
        <f t="shared" si="2"/>
        <v>4.246889114504715E-2</v>
      </c>
    </row>
    <row r="11" spans="1:13" x14ac:dyDescent="0.35">
      <c r="A11" s="77"/>
      <c r="B11" s="8" t="s">
        <v>80</v>
      </c>
      <c r="C11" s="32">
        <v>823</v>
      </c>
      <c r="D11" s="32">
        <v>151</v>
      </c>
      <c r="E11" s="15">
        <f t="shared" si="4"/>
        <v>0.18347509113001215</v>
      </c>
      <c r="F11" s="45" t="str">
        <f t="shared" si="3"/>
        <v>15,85-21,14</v>
      </c>
      <c r="G11" s="49">
        <f t="shared" si="0"/>
        <v>0.16720811509646621</v>
      </c>
      <c r="H11" s="50">
        <v>0.17</v>
      </c>
      <c r="I11" s="51"/>
      <c r="J11" s="52">
        <v>0.15852258907949826</v>
      </c>
      <c r="K11" s="52">
        <v>0.21136869505547215</v>
      </c>
      <c r="L11" s="51">
        <f t="shared" si="1"/>
        <v>2.4952502050513886E-2</v>
      </c>
      <c r="M11" s="51">
        <f t="shared" si="2"/>
        <v>2.7893603925460003E-2</v>
      </c>
    </row>
    <row r="12" spans="1:13" x14ac:dyDescent="0.35">
      <c r="A12" s="78"/>
      <c r="B12" s="10" t="s">
        <v>12</v>
      </c>
      <c r="C12" s="23">
        <v>1313</v>
      </c>
      <c r="D12" s="23">
        <v>306</v>
      </c>
      <c r="E12" s="16">
        <f>SUM(D12/C12)</f>
        <v>0.23305407463823305</v>
      </c>
      <c r="F12" s="46" t="str">
        <f t="shared" si="3"/>
        <v>21,1-25,67</v>
      </c>
      <c r="G12" s="49">
        <f t="shared" si="0"/>
        <v>0.16720811509646621</v>
      </c>
      <c r="H12" s="50">
        <v>0.17</v>
      </c>
      <c r="I12" s="51"/>
      <c r="J12" s="52">
        <v>0.21098504201408005</v>
      </c>
      <c r="K12" s="52">
        <v>0.25668055765335962</v>
      </c>
      <c r="L12" s="51">
        <f t="shared" si="1"/>
        <v>2.2069032624152995E-2</v>
      </c>
      <c r="M12" s="51">
        <f t="shared" si="2"/>
        <v>2.362648301512657E-2</v>
      </c>
    </row>
    <row r="13" spans="1:13" x14ac:dyDescent="0.35">
      <c r="A13" s="76" t="s">
        <v>13</v>
      </c>
      <c r="B13" s="8" t="s">
        <v>81</v>
      </c>
      <c r="C13" s="32">
        <v>42</v>
      </c>
      <c r="D13" s="32">
        <v>2</v>
      </c>
      <c r="E13" s="15">
        <f t="shared" si="4"/>
        <v>4.7619047619047616E-2</v>
      </c>
      <c r="F13" s="45" t="str">
        <f t="shared" si="3"/>
        <v>1,32-15,79</v>
      </c>
      <c r="G13" s="49">
        <f t="shared" si="0"/>
        <v>0.16720811509646621</v>
      </c>
      <c r="H13" s="50">
        <v>0.17</v>
      </c>
      <c r="I13" s="51"/>
      <c r="J13" s="52">
        <v>1.3157555477212207E-2</v>
      </c>
      <c r="K13" s="52">
        <v>0.15789821097077536</v>
      </c>
      <c r="L13" s="51">
        <f t="shared" si="1"/>
        <v>3.4461492141835408E-2</v>
      </c>
      <c r="M13" s="51">
        <f t="shared" si="2"/>
        <v>0.11027916335172774</v>
      </c>
    </row>
    <row r="14" spans="1:13" x14ac:dyDescent="0.35">
      <c r="A14" s="77"/>
      <c r="B14" s="8" t="s">
        <v>82</v>
      </c>
      <c r="C14" s="32">
        <v>212</v>
      </c>
      <c r="D14" s="32">
        <v>19</v>
      </c>
      <c r="E14" s="15">
        <f t="shared" si="4"/>
        <v>8.9622641509433956E-2</v>
      </c>
      <c r="F14" s="45" t="str">
        <f t="shared" si="3"/>
        <v>5,81-13,57</v>
      </c>
      <c r="G14" s="49">
        <f t="shared" si="0"/>
        <v>0.16720811509646621</v>
      </c>
      <c r="H14" s="50">
        <v>0.17</v>
      </c>
      <c r="I14" s="51"/>
      <c r="J14" s="52">
        <v>5.8126193518416573E-2</v>
      </c>
      <c r="K14" s="52">
        <v>0.13572649103225964</v>
      </c>
      <c r="L14" s="51">
        <f t="shared" si="1"/>
        <v>3.1496447991017383E-2</v>
      </c>
      <c r="M14" s="51">
        <f t="shared" si="2"/>
        <v>4.6103849522825688E-2</v>
      </c>
    </row>
    <row r="15" spans="1:13" x14ac:dyDescent="0.35">
      <c r="A15" s="77"/>
      <c r="B15" s="8" t="s">
        <v>83</v>
      </c>
      <c r="C15" s="32">
        <v>229</v>
      </c>
      <c r="D15" s="32">
        <v>48</v>
      </c>
      <c r="E15" s="15">
        <f t="shared" si="4"/>
        <v>0.20960698689956331</v>
      </c>
      <c r="F15" s="45" t="str">
        <f t="shared" si="3"/>
        <v>16,19-26,69</v>
      </c>
      <c r="G15" s="49">
        <f t="shared" si="0"/>
        <v>0.16720811509646621</v>
      </c>
      <c r="H15" s="50">
        <v>0.17</v>
      </c>
      <c r="I15" s="51"/>
      <c r="J15" s="52">
        <v>0.16189815189572471</v>
      </c>
      <c r="K15" s="52">
        <v>0.26689769230192201</v>
      </c>
      <c r="L15" s="51">
        <f t="shared" si="1"/>
        <v>4.7708835003838601E-2</v>
      </c>
      <c r="M15" s="51">
        <f t="shared" si="2"/>
        <v>5.7290705402358699E-2</v>
      </c>
    </row>
    <row r="16" spans="1:13" x14ac:dyDescent="0.35">
      <c r="A16" s="77"/>
      <c r="B16" s="8" t="s">
        <v>84</v>
      </c>
      <c r="C16" s="32">
        <v>281</v>
      </c>
      <c r="D16" s="32">
        <v>63</v>
      </c>
      <c r="E16" s="15">
        <f t="shared" si="4"/>
        <v>0.22419928825622776</v>
      </c>
      <c r="F16" s="45" t="str">
        <f t="shared" si="3"/>
        <v>17,93-27,65</v>
      </c>
      <c r="G16" s="49">
        <f t="shared" si="0"/>
        <v>0.16720811509646621</v>
      </c>
      <c r="H16" s="50">
        <v>0.17</v>
      </c>
      <c r="I16" s="51"/>
      <c r="J16" s="52">
        <v>0.17934358632497027</v>
      </c>
      <c r="K16" s="52">
        <v>0.27649402544390705</v>
      </c>
      <c r="L16" s="51">
        <f t="shared" si="1"/>
        <v>4.4855701931257486E-2</v>
      </c>
      <c r="M16" s="51">
        <f t="shared" si="2"/>
        <v>5.2294737187679297E-2</v>
      </c>
    </row>
    <row r="17" spans="1:13" x14ac:dyDescent="0.35">
      <c r="A17" s="77"/>
      <c r="B17" s="8" t="s">
        <v>85</v>
      </c>
      <c r="C17" s="32">
        <v>1</v>
      </c>
      <c r="D17" s="32">
        <v>0</v>
      </c>
      <c r="E17" s="53" t="s">
        <v>105</v>
      </c>
      <c r="F17" s="53" t="s">
        <v>105</v>
      </c>
      <c r="G17" s="49">
        <f t="shared" si="0"/>
        <v>0.16720811509646621</v>
      </c>
      <c r="H17" s="50">
        <v>0.17</v>
      </c>
      <c r="I17" s="51"/>
      <c r="J17" s="52">
        <v>2.0654999780381003E-11</v>
      </c>
      <c r="K17" s="52">
        <v>0.79345001926555703</v>
      </c>
      <c r="L17" s="51" t="e">
        <f t="shared" si="1"/>
        <v>#VALUE!</v>
      </c>
      <c r="M17" s="51" t="e">
        <f t="shared" si="2"/>
        <v>#VALUE!</v>
      </c>
    </row>
    <row r="18" spans="1:13" x14ac:dyDescent="0.35">
      <c r="A18" s="77"/>
      <c r="B18" s="8" t="s">
        <v>86</v>
      </c>
      <c r="C18" s="32">
        <v>461</v>
      </c>
      <c r="D18" s="32">
        <v>102</v>
      </c>
      <c r="E18" s="15">
        <f t="shared" si="4"/>
        <v>0.22125813449023862</v>
      </c>
      <c r="F18" s="45" t="str">
        <f t="shared" si="3"/>
        <v>18,58-26,14</v>
      </c>
      <c r="G18" s="49">
        <f t="shared" si="0"/>
        <v>0.16720811509646621</v>
      </c>
      <c r="H18" s="50">
        <v>0.17</v>
      </c>
      <c r="I18" s="51"/>
      <c r="J18" s="52">
        <v>0.18575668598677109</v>
      </c>
      <c r="K18" s="52">
        <v>0.26136662076985362</v>
      </c>
      <c r="L18" s="51">
        <f t="shared" si="1"/>
        <v>3.5501448503467536E-2</v>
      </c>
      <c r="M18" s="51">
        <f t="shared" si="2"/>
        <v>4.0108486279614997E-2</v>
      </c>
    </row>
    <row r="19" spans="1:13" x14ac:dyDescent="0.35">
      <c r="A19" s="77"/>
      <c r="B19" s="8" t="s">
        <v>87</v>
      </c>
      <c r="C19" s="32">
        <v>215</v>
      </c>
      <c r="D19" s="32">
        <v>38</v>
      </c>
      <c r="E19" s="15">
        <f t="shared" si="4"/>
        <v>0.17674418604651163</v>
      </c>
      <c r="F19" s="45" t="str">
        <f t="shared" si="3"/>
        <v>13,16-23,33</v>
      </c>
      <c r="G19" s="49">
        <f t="shared" si="0"/>
        <v>0.16720811509646621</v>
      </c>
      <c r="H19" s="50">
        <v>0.17</v>
      </c>
      <c r="I19" s="51"/>
      <c r="J19" s="52">
        <v>0.13156241939572436</v>
      </c>
      <c r="K19" s="52">
        <v>0.23327452388975256</v>
      </c>
      <c r="L19" s="51">
        <f t="shared" si="1"/>
        <v>4.518176665078727E-2</v>
      </c>
      <c r="M19" s="51">
        <f t="shared" si="2"/>
        <v>5.6530337843240935E-2</v>
      </c>
    </row>
    <row r="20" spans="1:13" x14ac:dyDescent="0.35">
      <c r="A20" s="77"/>
      <c r="B20" s="8" t="s">
        <v>88</v>
      </c>
      <c r="C20" s="32">
        <v>387</v>
      </c>
      <c r="D20" s="32">
        <v>65</v>
      </c>
      <c r="E20" s="15">
        <f t="shared" si="4"/>
        <v>0.16795865633074936</v>
      </c>
      <c r="F20" s="45" t="str">
        <f t="shared" si="3"/>
        <v>13,4-20,84</v>
      </c>
      <c r="G20" s="49">
        <f t="shared" si="0"/>
        <v>0.16720811509646621</v>
      </c>
      <c r="H20" s="50">
        <v>0.17</v>
      </c>
      <c r="I20" s="51"/>
      <c r="J20" s="52">
        <v>0.13401747137190029</v>
      </c>
      <c r="K20" s="52">
        <v>0.20842687666215975</v>
      </c>
      <c r="L20" s="51">
        <f t="shared" si="1"/>
        <v>3.3941184958849069E-2</v>
      </c>
      <c r="M20" s="51">
        <f t="shared" si="2"/>
        <v>4.0468220331410398E-2</v>
      </c>
    </row>
    <row r="21" spans="1:13" x14ac:dyDescent="0.35">
      <c r="A21" s="77"/>
      <c r="B21" s="8" t="s">
        <v>89</v>
      </c>
      <c r="C21" s="32">
        <v>117</v>
      </c>
      <c r="D21" s="32">
        <v>28</v>
      </c>
      <c r="E21" s="15">
        <f t="shared" si="4"/>
        <v>0.23931623931623933</v>
      </c>
      <c r="F21" s="45" t="str">
        <f t="shared" si="3"/>
        <v>17,11-32,41</v>
      </c>
      <c r="G21" s="49">
        <f t="shared" si="0"/>
        <v>0.16720811509646621</v>
      </c>
      <c r="H21" s="50">
        <v>0.17</v>
      </c>
      <c r="I21" s="51"/>
      <c r="J21" s="52">
        <v>0.17108066149575143</v>
      </c>
      <c r="K21" s="52">
        <v>0.32412563210973233</v>
      </c>
      <c r="L21" s="51">
        <f t="shared" si="1"/>
        <v>6.8235577820487892E-2</v>
      </c>
      <c r="M21" s="51">
        <f t="shared" si="2"/>
        <v>8.4809392793493005E-2</v>
      </c>
    </row>
    <row r="22" spans="1:13" x14ac:dyDescent="0.35">
      <c r="A22" s="77"/>
      <c r="B22" s="8" t="s">
        <v>90</v>
      </c>
      <c r="C22" s="32">
        <v>343</v>
      </c>
      <c r="D22" s="32">
        <v>52</v>
      </c>
      <c r="E22" s="15">
        <f t="shared" si="4"/>
        <v>0.15160349854227406</v>
      </c>
      <c r="F22" s="45" t="str">
        <f t="shared" si="3"/>
        <v>11,75-19,34</v>
      </c>
      <c r="G22" s="49">
        <f t="shared" si="0"/>
        <v>0.16720811509646621</v>
      </c>
      <c r="H22" s="50">
        <v>0.17</v>
      </c>
      <c r="I22" s="51"/>
      <c r="J22" s="52">
        <v>0.11752248823890092</v>
      </c>
      <c r="K22" s="52">
        <v>0.19340184135222377</v>
      </c>
      <c r="L22" s="51">
        <f t="shared" si="1"/>
        <v>3.4081010303373141E-2</v>
      </c>
      <c r="M22" s="51">
        <f t="shared" si="2"/>
        <v>4.1798342809949707E-2</v>
      </c>
    </row>
    <row r="23" spans="1:13" x14ac:dyDescent="0.35">
      <c r="A23" s="78"/>
      <c r="B23" s="10" t="s">
        <v>24</v>
      </c>
      <c r="C23" s="23">
        <v>2288</v>
      </c>
      <c r="D23" s="23">
        <v>417</v>
      </c>
      <c r="E23" s="16">
        <f t="shared" si="4"/>
        <v>0.18225524475524477</v>
      </c>
      <c r="F23" s="46" t="str">
        <f t="shared" si="3"/>
        <v>16,7-19,86</v>
      </c>
      <c r="G23" s="49">
        <f t="shared" si="0"/>
        <v>0.16720811509646621</v>
      </c>
      <c r="H23" s="50">
        <v>0.17</v>
      </c>
      <c r="I23" s="51"/>
      <c r="J23" s="52">
        <v>0.16697351899353507</v>
      </c>
      <c r="K23" s="52">
        <v>0.1986021388196105</v>
      </c>
      <c r="L23" s="51">
        <f t="shared" si="1"/>
        <v>1.5281725761709691E-2</v>
      </c>
      <c r="M23" s="51">
        <f t="shared" si="2"/>
        <v>1.6346894064365736E-2</v>
      </c>
    </row>
    <row r="24" spans="1:13" x14ac:dyDescent="0.35">
      <c r="A24" s="79" t="s">
        <v>25</v>
      </c>
      <c r="B24" s="8" t="s">
        <v>91</v>
      </c>
      <c r="C24" s="32">
        <v>18</v>
      </c>
      <c r="D24" s="32">
        <v>12</v>
      </c>
      <c r="E24" s="15">
        <f>D24/C24</f>
        <v>0.66666666666666663</v>
      </c>
      <c r="F24" s="45" t="str">
        <f t="shared" si="3"/>
        <v>43,75-83,72</v>
      </c>
      <c r="G24" s="49">
        <f t="shared" si="0"/>
        <v>0.16720811509646621</v>
      </c>
      <c r="H24" s="50">
        <v>0.17</v>
      </c>
      <c r="I24" s="51"/>
      <c r="J24" s="52">
        <v>0.43749511323044848</v>
      </c>
      <c r="K24" s="52">
        <v>0.83721200866205481</v>
      </c>
      <c r="L24" s="51">
        <f t="shared" si="1"/>
        <v>0.22917155343621815</v>
      </c>
      <c r="M24" s="51">
        <f t="shared" si="2"/>
        <v>0.17054534199538818</v>
      </c>
    </row>
    <row r="25" spans="1:13" x14ac:dyDescent="0.35">
      <c r="A25" s="80"/>
      <c r="B25" s="26" t="s">
        <v>42</v>
      </c>
      <c r="C25" s="33">
        <v>18</v>
      </c>
      <c r="D25" s="33">
        <v>12</v>
      </c>
      <c r="E25" s="16">
        <f t="shared" si="4"/>
        <v>0.66666666666666663</v>
      </c>
      <c r="F25" s="46" t="str">
        <f t="shared" si="3"/>
        <v>43,75-83,72</v>
      </c>
      <c r="G25" s="49">
        <f t="shared" si="0"/>
        <v>0.16720811509646621</v>
      </c>
      <c r="H25" s="50">
        <v>0.17</v>
      </c>
      <c r="I25" s="51"/>
      <c r="J25" s="52">
        <v>0.43749511323044848</v>
      </c>
      <c r="K25" s="52">
        <v>0.83721200866205481</v>
      </c>
      <c r="L25" s="51">
        <f t="shared" si="1"/>
        <v>0.22917155343621815</v>
      </c>
      <c r="M25" s="51">
        <f t="shared" si="2"/>
        <v>0.17054534199538818</v>
      </c>
    </row>
    <row r="26" spans="1:13" ht="43.5" x14ac:dyDescent="0.35">
      <c r="A26" s="21" t="s">
        <v>52</v>
      </c>
      <c r="B26" s="22" t="s">
        <v>53</v>
      </c>
      <c r="C26" s="23">
        <v>3619</v>
      </c>
      <c r="D26" s="23">
        <v>735</v>
      </c>
      <c r="E26" s="16">
        <f t="shared" si="4"/>
        <v>0.20309477756286268</v>
      </c>
      <c r="F26" s="46" t="str">
        <f t="shared" si="3"/>
        <v>19,03-21,65</v>
      </c>
      <c r="G26" s="49">
        <f t="shared" si="0"/>
        <v>0.16720811509646621</v>
      </c>
      <c r="H26" s="50">
        <v>0.17</v>
      </c>
      <c r="I26" s="51"/>
      <c r="J26" s="52">
        <v>0.19030569613929654</v>
      </c>
      <c r="K26" s="52">
        <v>0.21651349987259541</v>
      </c>
      <c r="L26" s="51">
        <f t="shared" si="1"/>
        <v>1.2789081423566134E-2</v>
      </c>
      <c r="M26" s="51">
        <f t="shared" si="2"/>
        <v>1.3418722309732733E-2</v>
      </c>
    </row>
    <row r="27" spans="1:13" x14ac:dyDescent="0.35">
      <c r="A27" s="9"/>
      <c r="B27" s="11" t="s">
        <v>45</v>
      </c>
      <c r="C27" s="23">
        <v>15083</v>
      </c>
      <c r="D27" s="23">
        <v>2522</v>
      </c>
      <c r="E27" s="16">
        <f>D27/C27</f>
        <v>0.16720811509646621</v>
      </c>
      <c r="F27" s="46" t="str">
        <f t="shared" si="3"/>
        <v>16,13-17,32</v>
      </c>
      <c r="G27" s="42"/>
      <c r="H27" s="51"/>
      <c r="I27" s="51"/>
      <c r="J27" s="52">
        <v>0.16133775298616443</v>
      </c>
      <c r="K27" s="52">
        <v>0.17324794954181658</v>
      </c>
      <c r="L27" s="51">
        <f t="shared" si="1"/>
        <v>5.8703621103017856E-3</v>
      </c>
      <c r="M27" s="51">
        <f t="shared" si="2"/>
        <v>6.0398344453503616E-3</v>
      </c>
    </row>
  </sheetData>
  <mergeCells count="4"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65FB-7327-4D43-BE7C-7BD57865269F}">
  <dimension ref="A1"/>
  <sheetViews>
    <sheetView workbookViewId="0">
      <selection activeCell="A2" sqref="A2:J35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workbookViewId="0">
      <selection activeCell="H30" sqref="H29:H30"/>
    </sheetView>
  </sheetViews>
  <sheetFormatPr defaultRowHeight="14.5" x14ac:dyDescent="0.35"/>
  <cols>
    <col min="1" max="1" width="15.81640625" customWidth="1"/>
    <col min="2" max="2" width="12.1796875" customWidth="1"/>
    <col min="3" max="4" width="13.453125" customWidth="1"/>
    <col min="5" max="5" width="13.81640625" customWidth="1"/>
    <col min="6" max="6" width="16" customWidth="1"/>
    <col min="7" max="7" width="7.54296875" customWidth="1"/>
    <col min="11" max="11" width="14.81640625" customWidth="1"/>
    <col min="12" max="12" width="18" customWidth="1"/>
    <col min="13" max="13" width="12.26953125" customWidth="1"/>
    <col min="14" max="14" width="12" customWidth="1"/>
  </cols>
  <sheetData>
    <row r="1" spans="1:25" x14ac:dyDescent="0.35">
      <c r="A1" s="1" t="s">
        <v>98</v>
      </c>
      <c r="B1" s="2"/>
      <c r="C1" s="3"/>
      <c r="D1" s="3"/>
      <c r="E1" s="3"/>
    </row>
    <row r="2" spans="1:25" x14ac:dyDescent="0.35">
      <c r="A2" s="4" t="s">
        <v>1</v>
      </c>
      <c r="B2" s="5"/>
      <c r="C2" s="4"/>
      <c r="D2" s="4"/>
      <c r="E2" s="4"/>
    </row>
    <row r="3" spans="1:25" x14ac:dyDescent="0.35">
      <c r="A3" s="25" t="s">
        <v>2</v>
      </c>
      <c r="B3" s="6"/>
      <c r="C3" s="7"/>
      <c r="D3" s="7"/>
      <c r="E3" s="7"/>
    </row>
    <row r="4" spans="1:25" ht="14.25" customHeight="1" x14ac:dyDescent="0.35">
      <c r="A4" s="6"/>
      <c r="B4" s="6"/>
      <c r="C4" s="7"/>
      <c r="D4" s="7"/>
      <c r="E4" s="7"/>
    </row>
    <row r="5" spans="1:25" ht="58" x14ac:dyDescent="0.35">
      <c r="A5" s="9"/>
      <c r="B5" s="11" t="s">
        <v>3</v>
      </c>
      <c r="C5" s="12" t="s">
        <v>26</v>
      </c>
      <c r="D5" s="12" t="s">
        <v>27</v>
      </c>
      <c r="E5" s="12" t="s">
        <v>104</v>
      </c>
      <c r="F5" s="12" t="s">
        <v>46</v>
      </c>
      <c r="G5" s="27"/>
      <c r="J5" s="31" t="s">
        <v>48</v>
      </c>
      <c r="K5" s="31" t="s">
        <v>49</v>
      </c>
      <c r="L5" s="31" t="s">
        <v>50</v>
      </c>
      <c r="M5" s="31" t="s">
        <v>51</v>
      </c>
    </row>
    <row r="6" spans="1:25" x14ac:dyDescent="0.35">
      <c r="A6" s="81" t="s">
        <v>4</v>
      </c>
      <c r="B6" s="8" t="s">
        <v>76</v>
      </c>
      <c r="C6" s="32">
        <v>4765</v>
      </c>
      <c r="D6" s="32">
        <v>817</v>
      </c>
      <c r="E6" s="15">
        <f>D6/C6</f>
        <v>0.17145855194123819</v>
      </c>
      <c r="F6" s="13" t="s">
        <v>60</v>
      </c>
      <c r="G6" s="29">
        <f>$E$27</f>
        <v>0.16702341570993059</v>
      </c>
      <c r="H6" s="30">
        <v>0.17</v>
      </c>
      <c r="I6" s="17"/>
      <c r="J6" s="17">
        <f>LEFT(F6,5)%</f>
        <v>0.16089999999999999</v>
      </c>
      <c r="K6" s="17">
        <f t="shared" ref="K6:K16" si="0">RIGHT(F6,5)%</f>
        <v>0.1825</v>
      </c>
      <c r="L6" s="17">
        <f t="shared" ref="L6:L27" si="1">E6-J6</f>
        <v>1.0558551941238198E-2</v>
      </c>
      <c r="M6" s="17">
        <f t="shared" ref="M6:M27" si="2">K6-E6</f>
        <v>1.104144805876181E-2</v>
      </c>
    </row>
    <row r="7" spans="1:25" x14ac:dyDescent="0.35">
      <c r="A7" s="82"/>
      <c r="B7" s="8" t="s">
        <v>77</v>
      </c>
      <c r="C7" s="32">
        <v>4187</v>
      </c>
      <c r="D7" s="32">
        <v>548</v>
      </c>
      <c r="E7" s="15">
        <f>D7/C7</f>
        <v>0.13088129925961309</v>
      </c>
      <c r="F7" s="13" t="s">
        <v>61</v>
      </c>
      <c r="G7" s="29">
        <f t="shared" ref="G7:G26" si="3">$E$27</f>
        <v>0.16702341570993059</v>
      </c>
      <c r="H7" s="30">
        <v>0.17</v>
      </c>
      <c r="I7" s="17"/>
      <c r="J7" s="17">
        <f t="shared" ref="J7:J12" si="4">LEFT(F7,5)%</f>
        <v>0.1208</v>
      </c>
      <c r="K7" s="17">
        <f t="shared" si="0"/>
        <v>0.14150000000000001</v>
      </c>
      <c r="L7" s="17">
        <f t="shared" si="1"/>
        <v>1.0081299259613083E-2</v>
      </c>
      <c r="M7" s="17">
        <f t="shared" si="2"/>
        <v>1.0618700740386927E-2</v>
      </c>
    </row>
    <row r="8" spans="1:25" x14ac:dyDescent="0.35">
      <c r="A8" s="82"/>
      <c r="B8" s="8" t="s">
        <v>78</v>
      </c>
      <c r="C8" s="32">
        <v>2583</v>
      </c>
      <c r="D8" s="32">
        <v>463</v>
      </c>
      <c r="E8" s="15">
        <f>D8/C8</f>
        <v>0.17924893534649633</v>
      </c>
      <c r="F8" s="13" t="s">
        <v>70</v>
      </c>
      <c r="G8" s="29">
        <f t="shared" si="3"/>
        <v>0.16702341570993059</v>
      </c>
      <c r="H8" s="30">
        <v>0.17</v>
      </c>
      <c r="I8" s="17"/>
      <c r="J8" s="17">
        <f t="shared" si="4"/>
        <v>0.1646</v>
      </c>
      <c r="K8" s="17">
        <f t="shared" si="0"/>
        <v>0.1946</v>
      </c>
      <c r="L8" s="17">
        <f t="shared" si="1"/>
        <v>1.4648935346496333E-2</v>
      </c>
      <c r="M8" s="17">
        <f t="shared" si="2"/>
        <v>1.5351064653503665E-2</v>
      </c>
    </row>
    <row r="9" spans="1:25" x14ac:dyDescent="0.35">
      <c r="A9" s="83"/>
      <c r="B9" s="11" t="s">
        <v>6</v>
      </c>
      <c r="C9" s="23">
        <v>11535</v>
      </c>
      <c r="D9" s="23">
        <v>1828</v>
      </c>
      <c r="E9" s="16">
        <f>SUM(D9/C9)</f>
        <v>0.15847420892934547</v>
      </c>
      <c r="F9" s="18" t="s">
        <v>92</v>
      </c>
      <c r="G9" s="29">
        <f t="shared" si="3"/>
        <v>0.16702341570993059</v>
      </c>
      <c r="H9" s="30">
        <v>0.17</v>
      </c>
      <c r="I9" s="17"/>
      <c r="J9" s="17">
        <f t="shared" si="4"/>
        <v>0.15190000000000001</v>
      </c>
      <c r="K9" s="17">
        <f t="shared" si="0"/>
        <v>0.1653</v>
      </c>
      <c r="L9" s="17">
        <f t="shared" si="1"/>
        <v>6.5742089293454598E-3</v>
      </c>
      <c r="M9" s="17">
        <f t="shared" si="2"/>
        <v>6.8257910706545355E-3</v>
      </c>
    </row>
    <row r="10" spans="1:25" x14ac:dyDescent="0.35">
      <c r="A10" s="76" t="s">
        <v>7</v>
      </c>
      <c r="B10" s="8" t="s">
        <v>79</v>
      </c>
      <c r="C10" s="32">
        <v>492</v>
      </c>
      <c r="D10" s="32">
        <v>153</v>
      </c>
      <c r="E10" s="15">
        <f t="shared" ref="E10:E26" si="5">D10/C10</f>
        <v>0.31097560975609756</v>
      </c>
      <c r="F10" s="13" t="s">
        <v>64</v>
      </c>
      <c r="G10" s="29">
        <f t="shared" si="3"/>
        <v>0.16702341570993059</v>
      </c>
      <c r="H10" s="30">
        <v>0.17</v>
      </c>
      <c r="I10" s="17"/>
      <c r="J10" s="17">
        <f t="shared" si="4"/>
        <v>0.27029999999999998</v>
      </c>
      <c r="K10" s="17">
        <f t="shared" si="0"/>
        <v>0.35389999999999999</v>
      </c>
      <c r="L10" s="17">
        <f t="shared" si="1"/>
        <v>4.0675609756097575E-2</v>
      </c>
      <c r="M10" s="17">
        <f t="shared" si="2"/>
        <v>4.2924390243902433E-2</v>
      </c>
    </row>
    <row r="11" spans="1:25" x14ac:dyDescent="0.35">
      <c r="A11" s="77"/>
      <c r="B11" s="8" t="s">
        <v>80</v>
      </c>
      <c r="C11" s="32">
        <v>828</v>
      </c>
      <c r="D11" s="32">
        <v>146</v>
      </c>
      <c r="E11" s="15">
        <f t="shared" si="5"/>
        <v>0.17632850241545894</v>
      </c>
      <c r="F11" s="13" t="s">
        <v>68</v>
      </c>
      <c r="G11" s="29">
        <f t="shared" si="3"/>
        <v>0.16702341570993059</v>
      </c>
      <c r="H11" s="30">
        <v>0.17</v>
      </c>
      <c r="I11" s="17"/>
      <c r="J11" s="17">
        <f t="shared" si="4"/>
        <v>0.151</v>
      </c>
      <c r="K11" s="17">
        <f t="shared" si="0"/>
        <v>0.20399999999999999</v>
      </c>
      <c r="L11" s="17">
        <f t="shared" si="1"/>
        <v>2.5328502415458948E-2</v>
      </c>
      <c r="M11" s="17">
        <f t="shared" si="2"/>
        <v>2.7671497584541044E-2</v>
      </c>
    </row>
    <row r="12" spans="1:25" x14ac:dyDescent="0.35">
      <c r="A12" s="78"/>
      <c r="B12" s="10" t="s">
        <v>12</v>
      </c>
      <c r="C12" s="23">
        <v>1320</v>
      </c>
      <c r="D12" s="23">
        <v>299</v>
      </c>
      <c r="E12" s="16">
        <f>SUM(D12/C12)</f>
        <v>0.2265151515151515</v>
      </c>
      <c r="F12" s="18" t="s">
        <v>93</v>
      </c>
      <c r="G12" s="29">
        <f t="shared" si="3"/>
        <v>0.16702341570993059</v>
      </c>
      <c r="H12" s="30">
        <v>0.17</v>
      </c>
      <c r="I12" s="17"/>
      <c r="J12" s="17">
        <f t="shared" si="4"/>
        <v>0.20469999999999999</v>
      </c>
      <c r="K12" s="17">
        <f t="shared" si="0"/>
        <v>0.24989999999999998</v>
      </c>
      <c r="L12" s="17">
        <f t="shared" si="1"/>
        <v>2.181515151515151E-2</v>
      </c>
      <c r="M12" s="17">
        <f t="shared" si="2"/>
        <v>2.3384848484848481E-2</v>
      </c>
    </row>
    <row r="13" spans="1:25" x14ac:dyDescent="0.35">
      <c r="A13" s="76" t="s">
        <v>13</v>
      </c>
      <c r="B13" s="8" t="s">
        <v>81</v>
      </c>
      <c r="C13" s="32">
        <v>46</v>
      </c>
      <c r="D13" s="32">
        <v>1</v>
      </c>
      <c r="E13" s="15">
        <f t="shared" si="5"/>
        <v>2.1739130434782608E-2</v>
      </c>
      <c r="F13" s="13" t="s">
        <v>62</v>
      </c>
      <c r="G13" s="29">
        <f t="shared" si="3"/>
        <v>0.16702341570993059</v>
      </c>
      <c r="H13" s="30">
        <v>0.17</v>
      </c>
      <c r="I13" s="17"/>
      <c r="J13" s="17" t="e">
        <f>LEFT(F13,5)%</f>
        <v>#VALUE!</v>
      </c>
      <c r="K13" s="17">
        <f t="shared" si="0"/>
        <v>0.1153</v>
      </c>
      <c r="L13" s="17" t="e">
        <f t="shared" si="1"/>
        <v>#VALUE!</v>
      </c>
      <c r="M13" s="17">
        <f t="shared" si="2"/>
        <v>9.3560869565217392E-2</v>
      </c>
      <c r="Y13" s="24"/>
    </row>
    <row r="14" spans="1:25" x14ac:dyDescent="0.35">
      <c r="A14" s="77"/>
      <c r="B14" s="8" t="s">
        <v>82</v>
      </c>
      <c r="C14" s="32">
        <v>227</v>
      </c>
      <c r="D14" s="32">
        <v>20</v>
      </c>
      <c r="E14" s="15">
        <f t="shared" si="5"/>
        <v>8.8105726872246701E-2</v>
      </c>
      <c r="F14" s="13" t="s">
        <v>65</v>
      </c>
      <c r="G14" s="29">
        <f t="shared" si="3"/>
        <v>0.16702341570993059</v>
      </c>
      <c r="H14" s="30">
        <v>0.17</v>
      </c>
      <c r="I14" s="17"/>
      <c r="J14" s="17">
        <f t="shared" ref="J14:J17" si="6">LEFT(F14,4)%</f>
        <v>5.4600000000000003E-2</v>
      </c>
      <c r="K14" s="17">
        <f t="shared" si="0"/>
        <v>0.13300000000000001</v>
      </c>
      <c r="L14" s="17">
        <f t="shared" si="1"/>
        <v>3.3505726872246698E-2</v>
      </c>
      <c r="M14" s="17">
        <f t="shared" si="2"/>
        <v>4.4894273127753306E-2</v>
      </c>
    </row>
    <row r="15" spans="1:25" x14ac:dyDescent="0.35">
      <c r="A15" s="77"/>
      <c r="B15" s="8" t="s">
        <v>83</v>
      </c>
      <c r="C15" s="32">
        <v>230</v>
      </c>
      <c r="D15" s="32">
        <v>43</v>
      </c>
      <c r="E15" s="15">
        <f t="shared" si="5"/>
        <v>0.18695652173913044</v>
      </c>
      <c r="F15" s="13" t="s">
        <v>69</v>
      </c>
      <c r="G15" s="29">
        <f t="shared" si="3"/>
        <v>0.16702341570993059</v>
      </c>
      <c r="H15" s="30">
        <v>0.17</v>
      </c>
      <c r="I15" s="17"/>
      <c r="J15" s="17">
        <f>LEFT(F15,5)%</f>
        <v>0.13869999999999999</v>
      </c>
      <c r="K15" s="17">
        <f t="shared" si="0"/>
        <v>0.24340000000000001</v>
      </c>
      <c r="L15" s="17">
        <f t="shared" si="1"/>
        <v>4.8256521739130448E-2</v>
      </c>
      <c r="M15" s="17">
        <f t="shared" si="2"/>
        <v>5.6443478260869567E-2</v>
      </c>
    </row>
    <row r="16" spans="1:25" x14ac:dyDescent="0.35">
      <c r="A16" s="77"/>
      <c r="B16" s="8" t="s">
        <v>84</v>
      </c>
      <c r="C16" s="32">
        <v>315</v>
      </c>
      <c r="D16" s="32">
        <v>54</v>
      </c>
      <c r="E16" s="15">
        <f t="shared" si="5"/>
        <v>0.17142857142857143</v>
      </c>
      <c r="F16" s="13" t="s">
        <v>74</v>
      </c>
      <c r="G16" s="29">
        <f t="shared" si="3"/>
        <v>0.16702341570993059</v>
      </c>
      <c r="H16" s="30">
        <v>0.17</v>
      </c>
      <c r="I16" s="17"/>
      <c r="J16" s="17">
        <f t="shared" si="6"/>
        <v>0.13100000000000001</v>
      </c>
      <c r="K16" s="17">
        <f t="shared" si="0"/>
        <v>0.2177</v>
      </c>
      <c r="L16" s="17">
        <f t="shared" si="1"/>
        <v>4.0428571428571425E-2</v>
      </c>
      <c r="M16" s="17">
        <f t="shared" si="2"/>
        <v>4.6271428571428574E-2</v>
      </c>
    </row>
    <row r="17" spans="1:13" x14ac:dyDescent="0.35">
      <c r="A17" s="77"/>
      <c r="B17" s="8" t="s">
        <v>85</v>
      </c>
      <c r="C17" s="32">
        <v>1</v>
      </c>
      <c r="D17" s="32">
        <v>0</v>
      </c>
      <c r="E17" s="15">
        <f t="shared" si="5"/>
        <v>0</v>
      </c>
      <c r="F17" s="13">
        <v>0</v>
      </c>
      <c r="G17" s="29">
        <f t="shared" si="3"/>
        <v>0.16702341570993059</v>
      </c>
      <c r="H17" s="30">
        <v>0.17</v>
      </c>
      <c r="I17" s="17"/>
      <c r="J17" s="17">
        <f t="shared" si="6"/>
        <v>0</v>
      </c>
      <c r="K17" s="17">
        <f>RIGHT(F17,4)%</f>
        <v>0</v>
      </c>
      <c r="L17" s="17">
        <f t="shared" si="1"/>
        <v>0</v>
      </c>
      <c r="M17" s="17">
        <f t="shared" si="2"/>
        <v>0</v>
      </c>
    </row>
    <row r="18" spans="1:13" x14ac:dyDescent="0.35">
      <c r="A18" s="77"/>
      <c r="B18" s="8" t="s">
        <v>86</v>
      </c>
      <c r="C18" s="32">
        <v>549</v>
      </c>
      <c r="D18" s="32">
        <v>127</v>
      </c>
      <c r="E18" s="15">
        <f t="shared" si="5"/>
        <v>0.23132969034608378</v>
      </c>
      <c r="F18" s="13" t="s">
        <v>63</v>
      </c>
      <c r="G18" s="29">
        <f t="shared" si="3"/>
        <v>0.16702341570993059</v>
      </c>
      <c r="H18" s="30">
        <v>0.17</v>
      </c>
      <c r="I18" s="17"/>
      <c r="J18" s="17">
        <f t="shared" ref="J18:J27" si="7">LEFT(F18,5)%</f>
        <v>0.19670000000000001</v>
      </c>
      <c r="K18" s="17">
        <f t="shared" ref="K18:K27" si="8">RIGHT(F18,5)%</f>
        <v>0.26890000000000003</v>
      </c>
      <c r="L18" s="17">
        <f t="shared" si="1"/>
        <v>3.4629690346083764E-2</v>
      </c>
      <c r="M18" s="17">
        <f t="shared" si="2"/>
        <v>3.7570309653916251E-2</v>
      </c>
    </row>
    <row r="19" spans="1:13" x14ac:dyDescent="0.35">
      <c r="A19" s="77"/>
      <c r="B19" s="8" t="s">
        <v>87</v>
      </c>
      <c r="C19" s="32">
        <v>242</v>
      </c>
      <c r="D19" s="32">
        <v>31</v>
      </c>
      <c r="E19" s="15">
        <f t="shared" si="5"/>
        <v>0.128099173553719</v>
      </c>
      <c r="F19" s="13" t="s">
        <v>67</v>
      </c>
      <c r="G19" s="29">
        <f t="shared" si="3"/>
        <v>0.16702341570993059</v>
      </c>
      <c r="H19" s="30">
        <v>0.17</v>
      </c>
      <c r="I19" s="17"/>
      <c r="J19" s="17" t="e">
        <f t="shared" si="7"/>
        <v>#VALUE!</v>
      </c>
      <c r="K19" s="17">
        <f t="shared" si="8"/>
        <v>0.1769</v>
      </c>
      <c r="L19" s="17" t="e">
        <f t="shared" si="1"/>
        <v>#VALUE!</v>
      </c>
      <c r="M19" s="17">
        <f t="shared" si="2"/>
        <v>4.8800826446281004E-2</v>
      </c>
    </row>
    <row r="20" spans="1:13" x14ac:dyDescent="0.35">
      <c r="A20" s="77"/>
      <c r="B20" s="8" t="s">
        <v>88</v>
      </c>
      <c r="C20" s="32">
        <v>378</v>
      </c>
      <c r="D20" s="32">
        <v>63</v>
      </c>
      <c r="E20" s="15">
        <f t="shared" si="5"/>
        <v>0.16666666666666666</v>
      </c>
      <c r="F20" s="13" t="s">
        <v>66</v>
      </c>
      <c r="G20" s="29">
        <f t="shared" si="3"/>
        <v>0.16702341570993059</v>
      </c>
      <c r="H20" s="30">
        <v>0.17</v>
      </c>
      <c r="I20" s="17"/>
      <c r="J20" s="17">
        <f t="shared" si="7"/>
        <v>0.1305</v>
      </c>
      <c r="K20" s="17">
        <f t="shared" si="8"/>
        <v>0.20809999999999998</v>
      </c>
      <c r="L20" s="17">
        <f t="shared" si="1"/>
        <v>3.6166666666666653E-2</v>
      </c>
      <c r="M20" s="17">
        <f t="shared" si="2"/>
        <v>4.1433333333333322E-2</v>
      </c>
    </row>
    <row r="21" spans="1:13" x14ac:dyDescent="0.35">
      <c r="A21" s="77"/>
      <c r="B21" s="8" t="s">
        <v>89</v>
      </c>
      <c r="C21" s="32">
        <v>127</v>
      </c>
      <c r="D21" s="32">
        <v>24</v>
      </c>
      <c r="E21" s="15">
        <f t="shared" si="5"/>
        <v>0.1889763779527559</v>
      </c>
      <c r="F21" s="13" t="s">
        <v>72</v>
      </c>
      <c r="G21" s="29">
        <f t="shared" si="3"/>
        <v>0.16702341570993059</v>
      </c>
      <c r="H21" s="30">
        <v>0.17</v>
      </c>
      <c r="I21" s="17"/>
      <c r="J21" s="17">
        <f t="shared" si="7"/>
        <v>0.125</v>
      </c>
      <c r="K21" s="17">
        <f t="shared" si="8"/>
        <v>0.26800000000000002</v>
      </c>
      <c r="L21" s="17">
        <f t="shared" si="1"/>
        <v>6.3976377952755903E-2</v>
      </c>
      <c r="M21" s="17">
        <f t="shared" si="2"/>
        <v>7.9023622047244113E-2</v>
      </c>
    </row>
    <row r="22" spans="1:13" x14ac:dyDescent="0.35">
      <c r="A22" s="77"/>
      <c r="B22" s="8" t="s">
        <v>90</v>
      </c>
      <c r="C22" s="32">
        <v>382</v>
      </c>
      <c r="D22" s="32">
        <v>51</v>
      </c>
      <c r="E22" s="15">
        <f t="shared" si="5"/>
        <v>0.13350785340314136</v>
      </c>
      <c r="F22" s="13" t="s">
        <v>73</v>
      </c>
      <c r="G22" s="29">
        <f t="shared" si="3"/>
        <v>0.16702341570993059</v>
      </c>
      <c r="H22" s="30">
        <v>0.17</v>
      </c>
      <c r="I22" s="17"/>
      <c r="J22" s="17">
        <f t="shared" si="7"/>
        <v>0.10099999999999999</v>
      </c>
      <c r="K22" s="17">
        <f t="shared" si="8"/>
        <v>0.17180000000000001</v>
      </c>
      <c r="L22" s="17">
        <f t="shared" si="1"/>
        <v>3.2507853403141371E-2</v>
      </c>
      <c r="M22" s="17">
        <f t="shared" si="2"/>
        <v>3.8292146596858645E-2</v>
      </c>
    </row>
    <row r="23" spans="1:13" x14ac:dyDescent="0.35">
      <c r="A23" s="78"/>
      <c r="B23" s="10" t="s">
        <v>24</v>
      </c>
      <c r="C23" s="23">
        <v>2497</v>
      </c>
      <c r="D23" s="23">
        <v>414</v>
      </c>
      <c r="E23" s="16">
        <f t="shared" si="5"/>
        <v>0.1657989587505006</v>
      </c>
      <c r="F23" s="18" t="s">
        <v>94</v>
      </c>
      <c r="G23" s="29">
        <f t="shared" si="3"/>
        <v>0.16702341570993059</v>
      </c>
      <c r="H23" s="30">
        <v>0.17</v>
      </c>
      <c r="I23" s="17"/>
      <c r="J23" s="17">
        <f t="shared" si="7"/>
        <v>0.1515</v>
      </c>
      <c r="K23" s="17">
        <f t="shared" si="8"/>
        <v>0.18109999999999998</v>
      </c>
      <c r="L23" s="17">
        <f t="shared" si="1"/>
        <v>1.4298958750500607E-2</v>
      </c>
      <c r="M23" s="17">
        <f t="shared" si="2"/>
        <v>1.5301041249499381E-2</v>
      </c>
    </row>
    <row r="24" spans="1:13" x14ac:dyDescent="0.35">
      <c r="A24" s="79" t="s">
        <v>25</v>
      </c>
      <c r="B24" s="8" t="s">
        <v>91</v>
      </c>
      <c r="C24" s="32">
        <v>65</v>
      </c>
      <c r="D24" s="32">
        <v>34</v>
      </c>
      <c r="E24" s="15">
        <f>D24/C24</f>
        <v>0.52307692307692311</v>
      </c>
      <c r="F24" s="13" t="s">
        <v>71</v>
      </c>
      <c r="G24" s="29">
        <f t="shared" si="3"/>
        <v>0.16702341570993059</v>
      </c>
      <c r="H24" s="30">
        <v>0.17</v>
      </c>
      <c r="I24" s="17"/>
      <c r="J24" s="17">
        <f t="shared" si="7"/>
        <v>0.39539999999999997</v>
      </c>
      <c r="K24" s="17">
        <f t="shared" si="8"/>
        <v>0.64849999999999997</v>
      </c>
      <c r="L24" s="17">
        <f t="shared" si="1"/>
        <v>0.12767692307692313</v>
      </c>
      <c r="M24" s="17">
        <f t="shared" si="2"/>
        <v>0.12542307692307686</v>
      </c>
    </row>
    <row r="25" spans="1:13" x14ac:dyDescent="0.35">
      <c r="A25" s="80"/>
      <c r="B25" s="26" t="s">
        <v>42</v>
      </c>
      <c r="C25" s="33">
        <v>65</v>
      </c>
      <c r="D25" s="33">
        <v>34</v>
      </c>
      <c r="E25" s="16">
        <f t="shared" si="5"/>
        <v>0.52307692307692311</v>
      </c>
      <c r="F25" s="18" t="s">
        <v>95</v>
      </c>
      <c r="G25" s="29">
        <f t="shared" si="3"/>
        <v>0.16702341570993059</v>
      </c>
      <c r="H25" s="30">
        <v>0.17</v>
      </c>
      <c r="I25" s="17"/>
      <c r="J25" s="17">
        <f t="shared" si="7"/>
        <v>0.40380000000000005</v>
      </c>
      <c r="K25" s="17">
        <f t="shared" si="8"/>
        <v>0.63979999999999992</v>
      </c>
      <c r="L25" s="17">
        <f t="shared" si="1"/>
        <v>0.11927692307692306</v>
      </c>
      <c r="M25" s="17">
        <f t="shared" si="2"/>
        <v>0.11672307692307682</v>
      </c>
    </row>
    <row r="26" spans="1:13" ht="43.5" x14ac:dyDescent="0.35">
      <c r="A26" s="21" t="s">
        <v>52</v>
      </c>
      <c r="B26" s="22" t="s">
        <v>53</v>
      </c>
      <c r="C26" s="23">
        <v>3882</v>
      </c>
      <c r="D26" s="23">
        <v>747</v>
      </c>
      <c r="E26" s="16">
        <f t="shared" si="5"/>
        <v>0.19242658423493045</v>
      </c>
      <c r="F26" s="18" t="s">
        <v>96</v>
      </c>
      <c r="G26" s="29">
        <f t="shared" si="3"/>
        <v>0.16702341570993059</v>
      </c>
      <c r="H26" s="30">
        <v>0.17</v>
      </c>
      <c r="I26" s="17"/>
      <c r="J26" s="17">
        <f t="shared" si="7"/>
        <v>0.18030000000000002</v>
      </c>
      <c r="K26" s="17">
        <f t="shared" si="8"/>
        <v>0.2051</v>
      </c>
      <c r="L26" s="17">
        <f t="shared" si="1"/>
        <v>1.2126584234930432E-2</v>
      </c>
      <c r="M26" s="17">
        <f t="shared" si="2"/>
        <v>1.2673415765069557E-2</v>
      </c>
    </row>
    <row r="27" spans="1:13" x14ac:dyDescent="0.35">
      <c r="A27" s="9"/>
      <c r="B27" s="11" t="s">
        <v>45</v>
      </c>
      <c r="C27" s="23">
        <v>15417</v>
      </c>
      <c r="D27" s="23">
        <v>2575</v>
      </c>
      <c r="E27" s="16">
        <f>D27/C27</f>
        <v>0.16702341570993059</v>
      </c>
      <c r="F27" s="18" t="s">
        <v>75</v>
      </c>
      <c r="G27" s="28"/>
      <c r="H27" s="17" t="e">
        <f>#REF!</f>
        <v>#REF!</v>
      </c>
      <c r="I27" s="17"/>
      <c r="J27" s="17">
        <f t="shared" si="7"/>
        <v>0.16120000000000001</v>
      </c>
      <c r="K27" s="17">
        <f t="shared" si="8"/>
        <v>0.17300000000000001</v>
      </c>
      <c r="L27" s="17">
        <f t="shared" si="1"/>
        <v>5.823415709930585E-3</v>
      </c>
      <c r="M27" s="17">
        <f t="shared" si="2"/>
        <v>5.9765842900694199E-3</v>
      </c>
    </row>
  </sheetData>
  <mergeCells count="4"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54"/>
  <sheetViews>
    <sheetView workbookViewId="0">
      <selection activeCell="I46" sqref="I46"/>
    </sheetView>
  </sheetViews>
  <sheetFormatPr defaultRowHeight="14.5" x14ac:dyDescent="0.35"/>
  <cols>
    <col min="1" max="1" width="15.81640625" customWidth="1"/>
    <col min="2" max="2" width="12.1796875" customWidth="1"/>
    <col min="3" max="4" width="13.453125" customWidth="1"/>
    <col min="5" max="5" width="13.81640625" customWidth="1"/>
    <col min="6" max="6" width="16" customWidth="1"/>
    <col min="9" max="9" width="14.81640625" customWidth="1"/>
    <col min="10" max="10" width="18" customWidth="1"/>
    <col min="11" max="11" width="12.26953125" customWidth="1"/>
    <col min="12" max="12" width="12" customWidth="1"/>
  </cols>
  <sheetData>
    <row r="2" spans="1:23" x14ac:dyDescent="0.35">
      <c r="A2" s="1" t="s">
        <v>0</v>
      </c>
      <c r="B2" s="2"/>
      <c r="C2" s="3"/>
      <c r="D2" s="3"/>
      <c r="E2" s="3"/>
    </row>
    <row r="3" spans="1:23" x14ac:dyDescent="0.35">
      <c r="A3" s="4" t="s">
        <v>1</v>
      </c>
      <c r="B3" s="5"/>
      <c r="C3" s="4"/>
      <c r="D3" s="4"/>
      <c r="E3" s="4"/>
    </row>
    <row r="4" spans="1:23" x14ac:dyDescent="0.35">
      <c r="A4" s="25" t="s">
        <v>2</v>
      </c>
      <c r="B4" s="6"/>
      <c r="C4" s="7"/>
      <c r="D4" s="7"/>
      <c r="E4" s="7"/>
    </row>
    <row r="5" spans="1:23" ht="14.25" customHeight="1" x14ac:dyDescent="0.35">
      <c r="A5" s="6"/>
      <c r="B5" s="6"/>
      <c r="C5" s="7"/>
      <c r="D5" s="7"/>
      <c r="E5" s="7"/>
    </row>
    <row r="6" spans="1:23" ht="43.5" x14ac:dyDescent="0.35">
      <c r="A6" s="9"/>
      <c r="B6" s="11" t="s">
        <v>3</v>
      </c>
      <c r="C6" s="12" t="s">
        <v>26</v>
      </c>
      <c r="D6" s="12" t="s">
        <v>27</v>
      </c>
      <c r="E6" s="12" t="s">
        <v>97</v>
      </c>
      <c r="F6" s="12" t="s">
        <v>46</v>
      </c>
      <c r="H6" s="19" t="s">
        <v>48</v>
      </c>
      <c r="I6" s="19" t="s">
        <v>49</v>
      </c>
      <c r="J6" s="19" t="s">
        <v>50</v>
      </c>
      <c r="K6" s="19" t="s">
        <v>51</v>
      </c>
    </row>
    <row r="7" spans="1:23" x14ac:dyDescent="0.35">
      <c r="A7" s="76" t="s">
        <v>4</v>
      </c>
      <c r="B7" s="8" t="s">
        <v>8</v>
      </c>
      <c r="C7" s="9">
        <v>4539</v>
      </c>
      <c r="D7" s="9">
        <v>771</v>
      </c>
      <c r="E7" s="15">
        <f>D7/C7</f>
        <v>0.16986120290812953</v>
      </c>
      <c r="F7" s="13" t="s">
        <v>29</v>
      </c>
      <c r="G7" s="17">
        <v>0.17</v>
      </c>
      <c r="H7" s="20">
        <f>LEFT(F7,5)%</f>
        <v>0.159</v>
      </c>
      <c r="I7" s="20">
        <f>RIGHT(F7,5)%</f>
        <v>0.18109999999999998</v>
      </c>
      <c r="J7" s="20">
        <f>E7-H7</f>
        <v>1.086120290812953E-2</v>
      </c>
      <c r="K7" s="20">
        <f>I7-E7</f>
        <v>1.1238797091870451E-2</v>
      </c>
    </row>
    <row r="8" spans="1:23" x14ac:dyDescent="0.35">
      <c r="A8" s="77"/>
      <c r="B8" s="8" t="s">
        <v>10</v>
      </c>
      <c r="C8" s="9">
        <v>4269</v>
      </c>
      <c r="D8" s="9">
        <v>544</v>
      </c>
      <c r="E8" s="15">
        <f>D8/C8</f>
        <v>0.12743031154837198</v>
      </c>
      <c r="F8" s="13" t="s">
        <v>31</v>
      </c>
      <c r="G8" s="17">
        <v>0.17</v>
      </c>
      <c r="H8" s="20">
        <f t="shared" ref="H8:H13" si="0">LEFT(F8,5)%</f>
        <v>0.1176</v>
      </c>
      <c r="I8" s="20">
        <f t="shared" ref="I8:I27" si="1">RIGHT(F8,5)%</f>
        <v>0.13780000000000001</v>
      </c>
      <c r="J8" s="20">
        <f t="shared" ref="J8:J27" si="2">E8-H8</f>
        <v>9.8303115483719811E-3</v>
      </c>
      <c r="K8" s="20">
        <f t="shared" ref="K8:K27" si="3">I8-E8</f>
        <v>1.0369688451628029E-2</v>
      </c>
    </row>
    <row r="9" spans="1:23" x14ac:dyDescent="0.35">
      <c r="A9" s="77"/>
      <c r="B9" s="8" t="s">
        <v>5</v>
      </c>
      <c r="C9" s="9">
        <v>2591</v>
      </c>
      <c r="D9" s="9">
        <v>445</v>
      </c>
      <c r="E9" s="15">
        <f>D9/C9</f>
        <v>0.17174835970667696</v>
      </c>
      <c r="F9" s="13" t="s">
        <v>28</v>
      </c>
      <c r="G9" s="17">
        <v>0.17</v>
      </c>
      <c r="H9" s="20">
        <f t="shared" si="0"/>
        <v>0.15740000000000001</v>
      </c>
      <c r="I9" s="20">
        <f t="shared" si="1"/>
        <v>0.18679999999999999</v>
      </c>
      <c r="J9" s="20">
        <f t="shared" si="2"/>
        <v>1.4348359706676944E-2</v>
      </c>
      <c r="K9" s="20">
        <f t="shared" si="3"/>
        <v>1.5051640293323038E-2</v>
      </c>
    </row>
    <row r="10" spans="1:23" x14ac:dyDescent="0.35">
      <c r="A10" s="78"/>
      <c r="B10" s="10" t="s">
        <v>6</v>
      </c>
      <c r="C10" s="11">
        <f>SUM(C7:C9)</f>
        <v>11399</v>
      </c>
      <c r="D10" s="11">
        <f>SUM(D7:D9)</f>
        <v>1760</v>
      </c>
      <c r="E10" s="16">
        <f>SUM(D10/C10)</f>
        <v>0.15439950872883587</v>
      </c>
      <c r="F10" s="18" t="s">
        <v>54</v>
      </c>
      <c r="G10" s="17">
        <v>0.17</v>
      </c>
      <c r="H10" s="20">
        <f t="shared" si="0"/>
        <v>0.14779999999999999</v>
      </c>
      <c r="I10" s="20">
        <f t="shared" si="1"/>
        <v>0.16120000000000001</v>
      </c>
      <c r="J10" s="20">
        <f t="shared" si="2"/>
        <v>6.5995087288358845E-3</v>
      </c>
      <c r="K10" s="20">
        <f t="shared" si="3"/>
        <v>6.8004912711641385E-3</v>
      </c>
    </row>
    <row r="11" spans="1:23" x14ac:dyDescent="0.35">
      <c r="A11" s="76" t="s">
        <v>7</v>
      </c>
      <c r="B11" s="8" t="s">
        <v>9</v>
      </c>
      <c r="C11" s="9">
        <v>487</v>
      </c>
      <c r="D11" s="9">
        <v>148</v>
      </c>
      <c r="E11" s="15">
        <f t="shared" ref="E11:E27" si="4">D11/C11</f>
        <v>0.30390143737166325</v>
      </c>
      <c r="F11" s="13" t="s">
        <v>30</v>
      </c>
      <c r="G11" s="17">
        <v>0.17</v>
      </c>
      <c r="H11" s="20">
        <f t="shared" si="0"/>
        <v>0.26329999999999998</v>
      </c>
      <c r="I11" s="20">
        <f t="shared" si="1"/>
        <v>0.34689999999999999</v>
      </c>
      <c r="J11" s="20">
        <f t="shared" si="2"/>
        <v>4.0601437371663274E-2</v>
      </c>
      <c r="K11" s="20">
        <f t="shared" si="3"/>
        <v>4.2998562628336734E-2</v>
      </c>
    </row>
    <row r="12" spans="1:23" x14ac:dyDescent="0.35">
      <c r="A12" s="77"/>
      <c r="B12" s="8" t="s">
        <v>11</v>
      </c>
      <c r="C12" s="9">
        <v>856</v>
      </c>
      <c r="D12" s="9">
        <v>155</v>
      </c>
      <c r="E12" s="15">
        <f t="shared" si="4"/>
        <v>0.18107476635514019</v>
      </c>
      <c r="F12" s="13" t="s">
        <v>32</v>
      </c>
      <c r="G12" s="17">
        <v>0.17</v>
      </c>
      <c r="H12" s="20">
        <f t="shared" si="0"/>
        <v>0.15579999999999999</v>
      </c>
      <c r="I12" s="20">
        <f t="shared" si="1"/>
        <v>0.20850000000000002</v>
      </c>
      <c r="J12" s="20">
        <f t="shared" si="2"/>
        <v>2.5274766355140199E-2</v>
      </c>
      <c r="K12" s="20">
        <f t="shared" si="3"/>
        <v>2.7425233644859826E-2</v>
      </c>
    </row>
    <row r="13" spans="1:23" x14ac:dyDescent="0.35">
      <c r="A13" s="78"/>
      <c r="B13" s="10" t="s">
        <v>12</v>
      </c>
      <c r="C13" s="11">
        <f>SUM(C11:C12)</f>
        <v>1343</v>
      </c>
      <c r="D13" s="11">
        <f>SUM(D11:D12)</f>
        <v>303</v>
      </c>
      <c r="E13" s="16">
        <f>SUM(D13/C13)</f>
        <v>0.22561429635145197</v>
      </c>
      <c r="F13" s="18" t="s">
        <v>55</v>
      </c>
      <c r="G13" s="17">
        <v>0.17</v>
      </c>
      <c r="H13" s="20">
        <f t="shared" si="0"/>
        <v>0.20350000000000001</v>
      </c>
      <c r="I13" s="20">
        <f t="shared" si="1"/>
        <v>0.24890000000000001</v>
      </c>
      <c r="J13" s="20">
        <f t="shared" si="2"/>
        <v>2.2114296351451956E-2</v>
      </c>
      <c r="K13" s="20">
        <f t="shared" si="3"/>
        <v>2.328570364854804E-2</v>
      </c>
    </row>
    <row r="14" spans="1:23" x14ac:dyDescent="0.35">
      <c r="A14" s="76" t="s">
        <v>13</v>
      </c>
      <c r="B14" s="8" t="s">
        <v>14</v>
      </c>
      <c r="C14" s="9">
        <v>44</v>
      </c>
      <c r="D14" s="9">
        <v>1</v>
      </c>
      <c r="E14" s="15">
        <f t="shared" si="4"/>
        <v>2.2727272727272728E-2</v>
      </c>
      <c r="F14" s="13" t="s">
        <v>33</v>
      </c>
      <c r="G14" s="17">
        <v>0.17</v>
      </c>
      <c r="H14" s="20">
        <f>LEFT(F14,5)%</f>
        <v>5.9999999999999995E-4</v>
      </c>
      <c r="I14" s="20">
        <f t="shared" si="1"/>
        <v>0.1202</v>
      </c>
      <c r="J14" s="20">
        <f t="shared" si="2"/>
        <v>2.2127272727272728E-2</v>
      </c>
      <c r="K14" s="20">
        <f t="shared" si="3"/>
        <v>9.7472727272727266E-2</v>
      </c>
      <c r="W14" s="24"/>
    </row>
    <row r="15" spans="1:23" x14ac:dyDescent="0.35">
      <c r="A15" s="77"/>
      <c r="B15" s="8" t="s">
        <v>15</v>
      </c>
      <c r="C15" s="9">
        <v>241</v>
      </c>
      <c r="D15" s="9">
        <v>21</v>
      </c>
      <c r="E15" s="15">
        <f t="shared" si="4"/>
        <v>8.7136929460580909E-2</v>
      </c>
      <c r="F15" s="13" t="s">
        <v>34</v>
      </c>
      <c r="G15" s="17">
        <v>0.17</v>
      </c>
      <c r="H15" s="20">
        <f t="shared" ref="H15:H18" si="5">LEFT(F15,4)%</f>
        <v>5.4699999999999999E-2</v>
      </c>
      <c r="I15" s="20">
        <f t="shared" si="1"/>
        <v>0.13009999999999999</v>
      </c>
      <c r="J15" s="20">
        <f t="shared" si="2"/>
        <v>3.243692946058091E-2</v>
      </c>
      <c r="K15" s="20">
        <f t="shared" si="3"/>
        <v>4.2963070539419085E-2</v>
      </c>
    </row>
    <row r="16" spans="1:23" x14ac:dyDescent="0.35">
      <c r="A16" s="77"/>
      <c r="B16" s="8" t="s">
        <v>16</v>
      </c>
      <c r="C16" s="9">
        <v>248</v>
      </c>
      <c r="D16" s="9">
        <v>54</v>
      </c>
      <c r="E16" s="15">
        <f t="shared" si="4"/>
        <v>0.21774193548387097</v>
      </c>
      <c r="F16" s="13" t="s">
        <v>35</v>
      </c>
      <c r="G16" s="17">
        <v>0.17</v>
      </c>
      <c r="H16" s="20">
        <f>LEFT(F16,5)%</f>
        <v>0.16800000000000001</v>
      </c>
      <c r="I16" s="20">
        <f t="shared" si="1"/>
        <v>0.27440000000000003</v>
      </c>
      <c r="J16" s="20">
        <f t="shared" si="2"/>
        <v>4.9741935483870958E-2</v>
      </c>
      <c r="K16" s="20">
        <f t="shared" si="3"/>
        <v>5.6658064516129064E-2</v>
      </c>
    </row>
    <row r="17" spans="1:11" x14ac:dyDescent="0.35">
      <c r="A17" s="77"/>
      <c r="B17" s="8" t="s">
        <v>17</v>
      </c>
      <c r="C17" s="9">
        <v>324</v>
      </c>
      <c r="D17" s="9">
        <v>49</v>
      </c>
      <c r="E17" s="15">
        <f t="shared" si="4"/>
        <v>0.15123456790123457</v>
      </c>
      <c r="F17" s="13" t="s">
        <v>36</v>
      </c>
      <c r="G17" s="17">
        <v>0.17</v>
      </c>
      <c r="H17" s="20">
        <f t="shared" si="5"/>
        <v>0.114</v>
      </c>
      <c r="I17" s="20">
        <f t="shared" si="1"/>
        <v>0.19500000000000001</v>
      </c>
      <c r="J17" s="20">
        <f t="shared" si="2"/>
        <v>3.7234567901234569E-2</v>
      </c>
      <c r="K17" s="20">
        <f t="shared" si="3"/>
        <v>4.3765432098765433E-2</v>
      </c>
    </row>
    <row r="18" spans="1:11" x14ac:dyDescent="0.35">
      <c r="A18" s="77"/>
      <c r="B18" s="8" t="s">
        <v>18</v>
      </c>
      <c r="C18" s="9">
        <v>1</v>
      </c>
      <c r="D18" s="9">
        <v>0</v>
      </c>
      <c r="E18" s="15">
        <f t="shared" si="4"/>
        <v>0</v>
      </c>
      <c r="F18" s="13" t="s">
        <v>47</v>
      </c>
      <c r="G18" s="17">
        <v>0.17</v>
      </c>
      <c r="H18" s="20">
        <f t="shared" si="5"/>
        <v>0</v>
      </c>
      <c r="I18" s="20">
        <f>RIGHT(F18,4)%</f>
        <v>9.7500000000000003E-2</v>
      </c>
      <c r="J18" s="20">
        <f t="shared" si="2"/>
        <v>0</v>
      </c>
      <c r="K18" s="20">
        <f t="shared" si="3"/>
        <v>9.7500000000000003E-2</v>
      </c>
    </row>
    <row r="19" spans="1:11" x14ac:dyDescent="0.35">
      <c r="A19" s="77"/>
      <c r="B19" s="8" t="s">
        <v>19</v>
      </c>
      <c r="C19" s="9">
        <v>630</v>
      </c>
      <c r="D19" s="9">
        <v>152</v>
      </c>
      <c r="E19" s="15">
        <f t="shared" si="4"/>
        <v>0.24126984126984127</v>
      </c>
      <c r="F19" s="13" t="s">
        <v>37</v>
      </c>
      <c r="G19" s="17">
        <v>0.17</v>
      </c>
      <c r="H19" s="20">
        <f>LEFT(F19,5)%</f>
        <v>0.20829999999999999</v>
      </c>
      <c r="I19" s="20">
        <f t="shared" si="1"/>
        <v>0.27660000000000001</v>
      </c>
      <c r="J19" s="20">
        <f t="shared" si="2"/>
        <v>3.2969841269841288E-2</v>
      </c>
      <c r="K19" s="20">
        <f t="shared" si="3"/>
        <v>3.5330158730158739E-2</v>
      </c>
    </row>
    <row r="20" spans="1:11" x14ac:dyDescent="0.35">
      <c r="A20" s="77"/>
      <c r="B20" s="8" t="s">
        <v>20</v>
      </c>
      <c r="C20" s="9">
        <v>290</v>
      </c>
      <c r="D20" s="9">
        <v>45</v>
      </c>
      <c r="E20" s="15">
        <f t="shared" si="4"/>
        <v>0.15517241379310345</v>
      </c>
      <c r="F20" s="13" t="s">
        <v>38</v>
      </c>
      <c r="G20" s="17">
        <v>0.17</v>
      </c>
      <c r="H20" s="20">
        <f t="shared" ref="H20:H27" si="6">LEFT(F20,5)%</f>
        <v>0.11550000000000001</v>
      </c>
      <c r="I20" s="20">
        <f t="shared" si="1"/>
        <v>0.2021</v>
      </c>
      <c r="J20" s="20">
        <f t="shared" si="2"/>
        <v>3.9672413793103448E-2</v>
      </c>
      <c r="K20" s="20">
        <f t="shared" si="3"/>
        <v>4.6927586206896549E-2</v>
      </c>
    </row>
    <row r="21" spans="1:11" x14ac:dyDescent="0.35">
      <c r="A21" s="77"/>
      <c r="B21" s="8" t="s">
        <v>21</v>
      </c>
      <c r="C21" s="9">
        <v>406</v>
      </c>
      <c r="D21" s="9">
        <v>64</v>
      </c>
      <c r="E21" s="15">
        <f t="shared" si="4"/>
        <v>0.15763546798029557</v>
      </c>
      <c r="F21" s="13" t="s">
        <v>39</v>
      </c>
      <c r="G21" s="17">
        <v>0.17</v>
      </c>
      <c r="H21" s="20">
        <f t="shared" si="6"/>
        <v>0.12359999999999999</v>
      </c>
      <c r="I21" s="20">
        <f t="shared" si="1"/>
        <v>0.1968</v>
      </c>
      <c r="J21" s="20">
        <f t="shared" si="2"/>
        <v>3.4035467980295581E-2</v>
      </c>
      <c r="K21" s="20">
        <f t="shared" si="3"/>
        <v>3.9164532019704434E-2</v>
      </c>
    </row>
    <row r="22" spans="1:11" x14ac:dyDescent="0.35">
      <c r="A22" s="77"/>
      <c r="B22" s="8" t="s">
        <v>22</v>
      </c>
      <c r="C22" s="9">
        <v>406</v>
      </c>
      <c r="D22" s="9">
        <v>64</v>
      </c>
      <c r="E22" s="15">
        <f t="shared" si="4"/>
        <v>0.15763546798029557</v>
      </c>
      <c r="F22" s="13" t="s">
        <v>39</v>
      </c>
      <c r="G22" s="17">
        <v>0.17</v>
      </c>
      <c r="H22" s="20">
        <f t="shared" si="6"/>
        <v>0.12359999999999999</v>
      </c>
      <c r="I22" s="20">
        <f t="shared" si="1"/>
        <v>0.1968</v>
      </c>
      <c r="J22" s="20">
        <f t="shared" si="2"/>
        <v>3.4035467980295581E-2</v>
      </c>
      <c r="K22" s="20">
        <f t="shared" si="3"/>
        <v>3.9164532019704434E-2</v>
      </c>
    </row>
    <row r="23" spans="1:11" x14ac:dyDescent="0.35">
      <c r="A23" s="77"/>
      <c r="B23" s="8" t="s">
        <v>23</v>
      </c>
      <c r="C23" s="9">
        <v>406</v>
      </c>
      <c r="D23" s="9">
        <v>64</v>
      </c>
      <c r="E23" s="15">
        <f t="shared" si="4"/>
        <v>0.15763546798029557</v>
      </c>
      <c r="F23" s="13" t="s">
        <v>39</v>
      </c>
      <c r="G23" s="17">
        <v>0.17</v>
      </c>
      <c r="H23" s="20">
        <f t="shared" si="6"/>
        <v>0.12359999999999999</v>
      </c>
      <c r="I23" s="20">
        <f t="shared" si="1"/>
        <v>0.1968</v>
      </c>
      <c r="J23" s="20">
        <f t="shared" si="2"/>
        <v>3.4035467980295581E-2</v>
      </c>
      <c r="K23" s="20">
        <f t="shared" si="3"/>
        <v>3.9164532019704434E-2</v>
      </c>
    </row>
    <row r="24" spans="1:11" x14ac:dyDescent="0.35">
      <c r="A24" s="78"/>
      <c r="B24" s="10" t="s">
        <v>24</v>
      </c>
      <c r="C24" s="11">
        <f>SUM(C14:C23)</f>
        <v>2996</v>
      </c>
      <c r="D24" s="11">
        <f>SUM(D14:D23)</f>
        <v>514</v>
      </c>
      <c r="E24" s="16">
        <f t="shared" si="4"/>
        <v>0.17156208277703605</v>
      </c>
      <c r="F24" s="18" t="s">
        <v>56</v>
      </c>
      <c r="G24" s="17">
        <v>0.17</v>
      </c>
      <c r="H24" s="20">
        <f t="shared" si="6"/>
        <v>0.15820000000000001</v>
      </c>
      <c r="I24" s="20">
        <f t="shared" si="1"/>
        <v>0.1855</v>
      </c>
      <c r="J24" s="20">
        <f t="shared" si="2"/>
        <v>1.3362082777036044E-2</v>
      </c>
      <c r="K24" s="20">
        <f t="shared" si="3"/>
        <v>1.3937917222963947E-2</v>
      </c>
    </row>
    <row r="25" spans="1:11" x14ac:dyDescent="0.35">
      <c r="A25" s="76" t="s">
        <v>25</v>
      </c>
      <c r="B25" s="9" t="s">
        <v>44</v>
      </c>
      <c r="C25" s="9">
        <v>117</v>
      </c>
      <c r="D25" s="9">
        <v>63</v>
      </c>
      <c r="E25" s="15">
        <f>D25/C25</f>
        <v>0.53846153846153844</v>
      </c>
      <c r="F25" s="13" t="s">
        <v>40</v>
      </c>
      <c r="G25" s="17">
        <v>0.17</v>
      </c>
      <c r="H25" s="20">
        <f t="shared" si="6"/>
        <v>0.44390000000000002</v>
      </c>
      <c r="I25" s="20">
        <f t="shared" si="1"/>
        <v>0.63100000000000001</v>
      </c>
      <c r="J25" s="20">
        <f t="shared" si="2"/>
        <v>9.4561538461538419E-2</v>
      </c>
      <c r="K25" s="20">
        <f t="shared" si="3"/>
        <v>9.2538461538461569E-2</v>
      </c>
    </row>
    <row r="26" spans="1:11" x14ac:dyDescent="0.35">
      <c r="A26" s="77"/>
      <c r="B26" s="9" t="s">
        <v>43</v>
      </c>
      <c r="C26" s="9">
        <v>46</v>
      </c>
      <c r="D26" s="9">
        <v>17</v>
      </c>
      <c r="E26" s="15">
        <f t="shared" si="4"/>
        <v>0.36956521739130432</v>
      </c>
      <c r="F26" s="13" t="s">
        <v>41</v>
      </c>
      <c r="G26" s="17">
        <v>0.17</v>
      </c>
      <c r="H26" s="20">
        <f t="shared" si="6"/>
        <v>0.2321</v>
      </c>
      <c r="I26" s="20">
        <f t="shared" si="1"/>
        <v>0.52450000000000008</v>
      </c>
      <c r="J26" s="20">
        <f t="shared" si="2"/>
        <v>0.13746521739130432</v>
      </c>
      <c r="K26" s="20">
        <f t="shared" si="3"/>
        <v>0.15493478260869575</v>
      </c>
    </row>
    <row r="27" spans="1:11" x14ac:dyDescent="0.35">
      <c r="A27" s="78"/>
      <c r="B27" s="11" t="s">
        <v>42</v>
      </c>
      <c r="C27" s="11">
        <f>SUM(C25:C26)</f>
        <v>163</v>
      </c>
      <c r="D27" s="11">
        <f>SUM(D25:D26)</f>
        <v>80</v>
      </c>
      <c r="E27" s="16">
        <f t="shared" si="4"/>
        <v>0.49079754601226994</v>
      </c>
      <c r="F27" s="18" t="s">
        <v>57</v>
      </c>
      <c r="G27" s="17">
        <v>0.17</v>
      </c>
      <c r="H27" s="20">
        <f t="shared" si="6"/>
        <v>0.4118</v>
      </c>
      <c r="I27" s="20">
        <f t="shared" si="1"/>
        <v>0.57020000000000004</v>
      </c>
      <c r="J27" s="20">
        <f t="shared" si="2"/>
        <v>7.8997546012269937E-2</v>
      </c>
      <c r="K27" s="20">
        <f t="shared" si="3"/>
        <v>7.9402453987730104E-2</v>
      </c>
    </row>
    <row r="28" spans="1:11" ht="43.5" x14ac:dyDescent="0.35">
      <c r="A28" s="21" t="s">
        <v>52</v>
      </c>
      <c r="B28" s="22" t="s">
        <v>53</v>
      </c>
      <c r="C28" s="23">
        <f>SUM(C13+C24+C27)</f>
        <v>4502</v>
      </c>
      <c r="D28" s="23">
        <f>SUM(D13+D24+D27)</f>
        <v>897</v>
      </c>
      <c r="E28" s="16">
        <f>D28/C28</f>
        <v>0.19924478009773433</v>
      </c>
      <c r="F28" s="18" t="s">
        <v>58</v>
      </c>
      <c r="G28" s="17">
        <f>$E$29</f>
        <v>0.16709640903087855</v>
      </c>
      <c r="H28" s="20">
        <f t="shared" ref="H28:H29" si="7">LEFT(F28,5)%</f>
        <v>0.18770000000000001</v>
      </c>
      <c r="I28" s="20">
        <f t="shared" ref="I28:I29" si="8">RIGHT(F28,5)%</f>
        <v>0.2112</v>
      </c>
      <c r="J28" s="20">
        <f t="shared" ref="J28:J29" si="9">E28-H28</f>
        <v>1.1544780097734325E-2</v>
      </c>
      <c r="K28" s="20">
        <f t="shared" ref="K28:K29" si="10">I28-E28</f>
        <v>1.1955219902265668E-2</v>
      </c>
    </row>
    <row r="29" spans="1:11" x14ac:dyDescent="0.35">
      <c r="A29" s="9"/>
      <c r="B29" s="11" t="s">
        <v>45</v>
      </c>
      <c r="C29" s="11">
        <f>SUM(C27,C24,C13,C10)</f>
        <v>15901</v>
      </c>
      <c r="D29" s="11">
        <f>SUM(D27,D24,D13,D10)</f>
        <v>2657</v>
      </c>
      <c r="E29" s="16">
        <f>SUM(D29/C29)</f>
        <v>0.16709640903087855</v>
      </c>
      <c r="F29" s="14" t="s">
        <v>59</v>
      </c>
      <c r="H29" s="20">
        <f t="shared" si="7"/>
        <v>0.1613</v>
      </c>
      <c r="I29" s="20">
        <f t="shared" si="8"/>
        <v>0.17300000000000001</v>
      </c>
      <c r="J29" s="20">
        <f t="shared" si="9"/>
        <v>5.7964090308785521E-3</v>
      </c>
      <c r="K29" s="20">
        <f t="shared" si="10"/>
        <v>5.9035909691214639E-3</v>
      </c>
    </row>
    <row r="32" spans="1:11" ht="29" x14ac:dyDescent="0.35">
      <c r="A32" s="34"/>
      <c r="B32" s="35" t="s">
        <v>3</v>
      </c>
      <c r="C32" s="36" t="s">
        <v>26</v>
      </c>
      <c r="D32" s="36" t="s">
        <v>27</v>
      </c>
      <c r="E32" s="36" t="s">
        <v>97</v>
      </c>
      <c r="F32" s="36" t="s">
        <v>46</v>
      </c>
      <c r="G32" s="34"/>
    </row>
    <row r="33" spans="1:7" x14ac:dyDescent="0.35">
      <c r="A33" s="84" t="s">
        <v>4</v>
      </c>
      <c r="B33" s="37" t="s">
        <v>8</v>
      </c>
      <c r="C33" s="34">
        <v>4539</v>
      </c>
      <c r="D33" s="34">
        <v>771</v>
      </c>
      <c r="E33" s="38">
        <f>D33/C33</f>
        <v>0.16986120290812953</v>
      </c>
      <c r="F33" s="39" t="s">
        <v>29</v>
      </c>
      <c r="G33" s="40">
        <f>$E$54</f>
        <v>0.16650898770104069</v>
      </c>
    </row>
    <row r="34" spans="1:7" x14ac:dyDescent="0.35">
      <c r="A34" s="84"/>
      <c r="B34" s="37" t="s">
        <v>10</v>
      </c>
      <c r="C34" s="34">
        <v>4269</v>
      </c>
      <c r="D34" s="34">
        <v>544</v>
      </c>
      <c r="E34" s="38">
        <f>D34/C34</f>
        <v>0.12743031154837198</v>
      </c>
      <c r="F34" s="39" t="s">
        <v>31</v>
      </c>
      <c r="G34" s="40">
        <f t="shared" ref="G34:G53" si="11">$E$54</f>
        <v>0.16650898770104069</v>
      </c>
    </row>
    <row r="35" spans="1:7" x14ac:dyDescent="0.35">
      <c r="A35" s="84"/>
      <c r="B35" s="37" t="s">
        <v>5</v>
      </c>
      <c r="C35" s="34">
        <v>2591</v>
      </c>
      <c r="D35" s="34">
        <v>445</v>
      </c>
      <c r="E35" s="38">
        <f>D35/C35</f>
        <v>0.17174835970667696</v>
      </c>
      <c r="F35" s="39" t="s">
        <v>28</v>
      </c>
      <c r="G35" s="40">
        <f t="shared" si="11"/>
        <v>0.16650898770104069</v>
      </c>
    </row>
    <row r="36" spans="1:7" x14ac:dyDescent="0.35">
      <c r="A36" s="84"/>
      <c r="B36" s="35" t="s">
        <v>6</v>
      </c>
      <c r="C36" s="35">
        <f>SUM(C33:C35)</f>
        <v>11399</v>
      </c>
      <c r="D36" s="35">
        <f>SUM(D33:D35)</f>
        <v>1760</v>
      </c>
      <c r="E36" s="41">
        <f>SUM(D36/C36)</f>
        <v>0.15439950872883587</v>
      </c>
      <c r="F36" s="42" t="s">
        <v>54</v>
      </c>
      <c r="G36" s="40">
        <f t="shared" si="11"/>
        <v>0.16650898770104069</v>
      </c>
    </row>
    <row r="37" spans="1:7" x14ac:dyDescent="0.35">
      <c r="A37" s="84" t="s">
        <v>7</v>
      </c>
      <c r="B37" s="37" t="s">
        <v>9</v>
      </c>
      <c r="C37" s="34">
        <v>487</v>
      </c>
      <c r="D37" s="34">
        <v>148</v>
      </c>
      <c r="E37" s="38">
        <f t="shared" ref="E37:E38" si="12">D37/C37</f>
        <v>0.30390143737166325</v>
      </c>
      <c r="F37" s="39" t="s">
        <v>30</v>
      </c>
      <c r="G37" s="40">
        <f t="shared" si="11"/>
        <v>0.16650898770104069</v>
      </c>
    </row>
    <row r="38" spans="1:7" x14ac:dyDescent="0.35">
      <c r="A38" s="84"/>
      <c r="B38" s="37" t="s">
        <v>11</v>
      </c>
      <c r="C38" s="34">
        <v>856</v>
      </c>
      <c r="D38" s="34">
        <v>155</v>
      </c>
      <c r="E38" s="38">
        <f t="shared" si="12"/>
        <v>0.18107476635514019</v>
      </c>
      <c r="F38" s="39" t="s">
        <v>32</v>
      </c>
      <c r="G38" s="40">
        <f t="shared" si="11"/>
        <v>0.16650898770104069</v>
      </c>
    </row>
    <row r="39" spans="1:7" x14ac:dyDescent="0.35">
      <c r="A39" s="84"/>
      <c r="B39" s="35" t="s">
        <v>12</v>
      </c>
      <c r="C39" s="35">
        <f>SUM(C37:C38)</f>
        <v>1343</v>
      </c>
      <c r="D39" s="35">
        <f>SUM(D37:D38)</f>
        <v>303</v>
      </c>
      <c r="E39" s="41">
        <f>SUM(D39/C39)</f>
        <v>0.22561429635145197</v>
      </c>
      <c r="F39" s="42" t="s">
        <v>55</v>
      </c>
      <c r="G39" s="40">
        <f t="shared" si="11"/>
        <v>0.16650898770104069</v>
      </c>
    </row>
    <row r="40" spans="1:7" x14ac:dyDescent="0.35">
      <c r="A40" s="84" t="s">
        <v>13</v>
      </c>
      <c r="B40" s="37" t="s">
        <v>14</v>
      </c>
      <c r="C40" s="34">
        <v>44</v>
      </c>
      <c r="D40" s="34">
        <v>1</v>
      </c>
      <c r="E40" s="38">
        <f t="shared" ref="E40:E50" si="13">D40/C40</f>
        <v>2.2727272727272728E-2</v>
      </c>
      <c r="F40" s="39" t="s">
        <v>33</v>
      </c>
      <c r="G40" s="40">
        <f t="shared" si="11"/>
        <v>0.16650898770104069</v>
      </c>
    </row>
    <row r="41" spans="1:7" x14ac:dyDescent="0.35">
      <c r="A41" s="84"/>
      <c r="B41" s="37" t="s">
        <v>15</v>
      </c>
      <c r="C41" s="34">
        <v>241</v>
      </c>
      <c r="D41" s="34">
        <v>21</v>
      </c>
      <c r="E41" s="38">
        <f t="shared" si="13"/>
        <v>8.7136929460580909E-2</v>
      </c>
      <c r="F41" s="39" t="s">
        <v>34</v>
      </c>
      <c r="G41" s="40">
        <f t="shared" si="11"/>
        <v>0.16650898770104069</v>
      </c>
    </row>
    <row r="42" spans="1:7" x14ac:dyDescent="0.35">
      <c r="A42" s="84"/>
      <c r="B42" s="37" t="s">
        <v>16</v>
      </c>
      <c r="C42" s="34">
        <v>248</v>
      </c>
      <c r="D42" s="34">
        <v>54</v>
      </c>
      <c r="E42" s="38">
        <f t="shared" si="13"/>
        <v>0.21774193548387097</v>
      </c>
      <c r="F42" s="39" t="s">
        <v>35</v>
      </c>
      <c r="G42" s="40">
        <f t="shared" si="11"/>
        <v>0.16650898770104069</v>
      </c>
    </row>
    <row r="43" spans="1:7" x14ac:dyDescent="0.35">
      <c r="A43" s="84"/>
      <c r="B43" s="37" t="s">
        <v>17</v>
      </c>
      <c r="C43" s="34">
        <v>324</v>
      </c>
      <c r="D43" s="34">
        <v>49</v>
      </c>
      <c r="E43" s="38">
        <f t="shared" si="13"/>
        <v>0.15123456790123457</v>
      </c>
      <c r="F43" s="39" t="s">
        <v>36</v>
      </c>
      <c r="G43" s="40">
        <f t="shared" si="11"/>
        <v>0.16650898770104069</v>
      </c>
    </row>
    <row r="44" spans="1:7" x14ac:dyDescent="0.35">
      <c r="A44" s="84"/>
      <c r="B44" s="37" t="s">
        <v>18</v>
      </c>
      <c r="C44" s="34">
        <v>1</v>
      </c>
      <c r="D44" s="34">
        <v>0</v>
      </c>
      <c r="E44" s="38">
        <f t="shared" si="13"/>
        <v>0</v>
      </c>
      <c r="F44" s="39" t="s">
        <v>47</v>
      </c>
      <c r="G44" s="40">
        <f t="shared" si="11"/>
        <v>0.16650898770104069</v>
      </c>
    </row>
    <row r="45" spans="1:7" x14ac:dyDescent="0.35">
      <c r="A45" s="84"/>
      <c r="B45" s="37" t="s">
        <v>19</v>
      </c>
      <c r="C45" s="34">
        <v>630</v>
      </c>
      <c r="D45" s="34">
        <v>152</v>
      </c>
      <c r="E45" s="38">
        <f t="shared" si="13"/>
        <v>0.24126984126984127</v>
      </c>
      <c r="F45" s="39" t="s">
        <v>37</v>
      </c>
      <c r="G45" s="40">
        <f t="shared" si="11"/>
        <v>0.16650898770104069</v>
      </c>
    </row>
    <row r="46" spans="1:7" x14ac:dyDescent="0.35">
      <c r="A46" s="84"/>
      <c r="B46" s="37" t="s">
        <v>20</v>
      </c>
      <c r="C46" s="34">
        <v>290</v>
      </c>
      <c r="D46" s="34">
        <v>45</v>
      </c>
      <c r="E46" s="38">
        <f t="shared" si="13"/>
        <v>0.15517241379310345</v>
      </c>
      <c r="F46" s="39" t="s">
        <v>38</v>
      </c>
      <c r="G46" s="40">
        <f t="shared" si="11"/>
        <v>0.16650898770104069</v>
      </c>
    </row>
    <row r="47" spans="1:7" x14ac:dyDescent="0.35">
      <c r="A47" s="84"/>
      <c r="B47" s="37" t="s">
        <v>21</v>
      </c>
      <c r="C47" s="34">
        <v>406</v>
      </c>
      <c r="D47" s="34">
        <v>64</v>
      </c>
      <c r="E47" s="38">
        <f t="shared" si="13"/>
        <v>0.15763546798029557</v>
      </c>
      <c r="F47" s="39" t="s">
        <v>39</v>
      </c>
      <c r="G47" s="40">
        <f t="shared" si="11"/>
        <v>0.16650898770104069</v>
      </c>
    </row>
    <row r="48" spans="1:7" x14ac:dyDescent="0.35">
      <c r="A48" s="84"/>
      <c r="B48" s="37" t="s">
        <v>22</v>
      </c>
      <c r="C48" s="34">
        <v>406</v>
      </c>
      <c r="D48" s="34">
        <v>64</v>
      </c>
      <c r="E48" s="38">
        <f t="shared" si="13"/>
        <v>0.15763546798029557</v>
      </c>
      <c r="F48" s="39" t="s">
        <v>39</v>
      </c>
      <c r="G48" s="40">
        <f t="shared" si="11"/>
        <v>0.16650898770104069</v>
      </c>
    </row>
    <row r="49" spans="1:7" x14ac:dyDescent="0.35">
      <c r="A49" s="84"/>
      <c r="B49" s="37" t="s">
        <v>23</v>
      </c>
      <c r="C49" s="34">
        <v>406</v>
      </c>
      <c r="D49" s="34">
        <v>64</v>
      </c>
      <c r="E49" s="38">
        <f t="shared" si="13"/>
        <v>0.15763546798029557</v>
      </c>
      <c r="F49" s="39" t="s">
        <v>39</v>
      </c>
      <c r="G49" s="40">
        <f t="shared" si="11"/>
        <v>0.16650898770104069</v>
      </c>
    </row>
    <row r="50" spans="1:7" x14ac:dyDescent="0.35">
      <c r="A50" s="84"/>
      <c r="B50" s="35" t="s">
        <v>24</v>
      </c>
      <c r="C50" s="35">
        <f>SUM(C40:C49)</f>
        <v>2996</v>
      </c>
      <c r="D50" s="35">
        <f>SUM(D40:D49)</f>
        <v>514</v>
      </c>
      <c r="E50" s="41">
        <f t="shared" si="13"/>
        <v>0.17156208277703605</v>
      </c>
      <c r="F50" s="42" t="s">
        <v>56</v>
      </c>
      <c r="G50" s="40">
        <f t="shared" si="11"/>
        <v>0.16650898770104069</v>
      </c>
    </row>
    <row r="51" spans="1:7" x14ac:dyDescent="0.35">
      <c r="A51" s="84" t="s">
        <v>25</v>
      </c>
      <c r="B51" s="34" t="s">
        <v>44</v>
      </c>
      <c r="C51" s="34">
        <v>117</v>
      </c>
      <c r="D51" s="34">
        <v>63</v>
      </c>
      <c r="E51" s="38">
        <f>D51/C51</f>
        <v>0.53846153846153844</v>
      </c>
      <c r="F51" s="39" t="s">
        <v>40</v>
      </c>
      <c r="G51" s="40">
        <f t="shared" si="11"/>
        <v>0.16650898770104069</v>
      </c>
    </row>
    <row r="52" spans="1:7" x14ac:dyDescent="0.35">
      <c r="A52" s="84"/>
      <c r="B52" s="35" t="s">
        <v>42</v>
      </c>
      <c r="C52" s="35">
        <f>SUM(C51:C51)</f>
        <v>117</v>
      </c>
      <c r="D52" s="35">
        <f>SUM(D51:D51)</f>
        <v>63</v>
      </c>
      <c r="E52" s="41">
        <f t="shared" ref="E52" si="14">D52/C52</f>
        <v>0.53846153846153844</v>
      </c>
      <c r="F52" s="42" t="s">
        <v>57</v>
      </c>
      <c r="G52" s="40">
        <f t="shared" si="11"/>
        <v>0.16650898770104069</v>
      </c>
    </row>
    <row r="53" spans="1:7" ht="43.5" x14ac:dyDescent="0.35">
      <c r="A53" s="43" t="s">
        <v>52</v>
      </c>
      <c r="B53" s="36" t="s">
        <v>53</v>
      </c>
      <c r="C53" s="44">
        <f>SUM(C39+C50+C52)</f>
        <v>4456</v>
      </c>
      <c r="D53" s="44">
        <f>SUM(D39+D50+D52)</f>
        <v>880</v>
      </c>
      <c r="E53" s="41">
        <f>D53/C53</f>
        <v>0.19748653500897667</v>
      </c>
      <c r="F53" s="42" t="s">
        <v>58</v>
      </c>
      <c r="G53" s="40">
        <f t="shared" si="11"/>
        <v>0.16650898770104069</v>
      </c>
    </row>
    <row r="54" spans="1:7" x14ac:dyDescent="0.35">
      <c r="A54" s="34"/>
      <c r="B54" s="35" t="s">
        <v>45</v>
      </c>
      <c r="C54" s="35">
        <f>SUM(C52,C50,C39,C36)</f>
        <v>15855</v>
      </c>
      <c r="D54" s="35">
        <f>SUM(D52,D50,D39,D36)</f>
        <v>2640</v>
      </c>
      <c r="E54" s="41">
        <f>SUM(D54/C54)</f>
        <v>0.16650898770104069</v>
      </c>
      <c r="F54" s="42" t="s">
        <v>59</v>
      </c>
      <c r="G54" s="34"/>
    </row>
  </sheetData>
  <mergeCells count="8">
    <mergeCell ref="A51:A52"/>
    <mergeCell ref="A14:A24"/>
    <mergeCell ref="A25:A27"/>
    <mergeCell ref="A11:A13"/>
    <mergeCell ref="A7:A10"/>
    <mergeCell ref="A33:A36"/>
    <mergeCell ref="A37:A39"/>
    <mergeCell ref="A40:A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Kirjeldus'17-19</vt:lpstr>
      <vt:lpstr>Aruandesse2017-2019</vt:lpstr>
      <vt:lpstr>Kirjeldus'16-18</vt:lpstr>
      <vt:lpstr>Aruandesse2016-2018</vt:lpstr>
      <vt:lpstr>Kirjeldus'15-17</vt:lpstr>
      <vt:lpstr>Aruandesse2015-2017</vt:lpstr>
      <vt:lpstr>Kirjeldus'14-16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2016-10-04T06:53:27Z</dcterms:created>
  <dcterms:modified xsi:type="dcterms:W3CDTF">2020-11-12T11:10:51Z</dcterms:modified>
</cp:coreProperties>
</file>