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aigekassa.ee\yldine\P_ravikindlustushyvitised\P3_yldarstiabi\7_Koostoo_suhtlus\Worldbank\Indikaatorite_avaldamine_haiglate_lõikes\2017\Usaldusvahemikud\"/>
    </mc:Choice>
  </mc:AlternateContent>
  <xr:revisionPtr revIDLastSave="0" documentId="13_ncr:1_{CB8FB8CF-ECF4-41C2-A3A2-1C039E1C8214}" xr6:coauthVersionLast="31" xr6:coauthVersionMax="31" xr10:uidLastSave="{00000000-0000-0000-0000-000000000000}"/>
  <bookViews>
    <workbookView xWindow="0" yWindow="0" windowWidth="20490" windowHeight="7020" tabRatio="935" activeTab="1" xr2:uid="{00000000-000D-0000-FFFF-FFFF00000000}"/>
  </bookViews>
  <sheets>
    <sheet name="Kirjeldus" sheetId="3" r:id="rId1"/>
    <sheet name="Aruandesse2017" sheetId="11" r:id="rId2"/>
    <sheet name="Aruandesse2016" sheetId="12"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1" l="1"/>
  <c r="I48" i="11"/>
  <c r="F48" i="11" s="1"/>
  <c r="J48" i="11"/>
  <c r="L48" i="11" s="1"/>
  <c r="I49" i="11"/>
  <c r="J49" i="11"/>
  <c r="F49" i="11"/>
  <c r="I50" i="11"/>
  <c r="J50" i="11"/>
  <c r="F50" i="11"/>
  <c r="I51" i="11"/>
  <c r="J51" i="11"/>
  <c r="I52" i="11"/>
  <c r="J52" i="11"/>
  <c r="L52" i="11" s="1"/>
  <c r="I53" i="11"/>
  <c r="J53" i="11"/>
  <c r="F53" i="11"/>
  <c r="I54" i="11"/>
  <c r="J54" i="11"/>
  <c r="F54" i="11"/>
  <c r="I55" i="11"/>
  <c r="F55" i="11" s="1"/>
  <c r="J55" i="11"/>
  <c r="I56" i="11"/>
  <c r="J56" i="11"/>
  <c r="L56" i="11" s="1"/>
  <c r="I57" i="11"/>
  <c r="J57" i="11"/>
  <c r="I58" i="11"/>
  <c r="J58" i="11"/>
  <c r="F58" i="11"/>
  <c r="I59" i="11"/>
  <c r="J59" i="11"/>
  <c r="I60" i="11"/>
  <c r="J60" i="11"/>
  <c r="L60" i="11" s="1"/>
  <c r="I61" i="11"/>
  <c r="J61" i="11"/>
  <c r="F61" i="11"/>
  <c r="I62" i="11"/>
  <c r="J62" i="11"/>
  <c r="F62" i="11"/>
  <c r="I63" i="11"/>
  <c r="F63" i="11" s="1"/>
  <c r="J63" i="11"/>
  <c r="I64" i="11"/>
  <c r="J64" i="11"/>
  <c r="L64" i="11" s="1"/>
  <c r="I65" i="11"/>
  <c r="J65" i="11"/>
  <c r="F65" i="11"/>
  <c r="I47" i="11"/>
  <c r="J47" i="11"/>
  <c r="I43" i="11"/>
  <c r="F43" i="11" s="1"/>
  <c r="J43" i="11"/>
  <c r="I44" i="11"/>
  <c r="F44" i="11" s="1"/>
  <c r="J44" i="11"/>
  <c r="L44" i="11" s="1"/>
  <c r="I45" i="11"/>
  <c r="J45" i="11"/>
  <c r="L45" i="11" s="1"/>
  <c r="F45" i="11"/>
  <c r="I42" i="11"/>
  <c r="J42" i="11"/>
  <c r="F42" i="11"/>
  <c r="I9" i="11"/>
  <c r="F9" i="11" s="1"/>
  <c r="J9" i="11"/>
  <c r="I10" i="11"/>
  <c r="F10" i="11" s="1"/>
  <c r="J10" i="11"/>
  <c r="L10" i="11" s="1"/>
  <c r="I11" i="11"/>
  <c r="J11" i="11"/>
  <c r="I12" i="11"/>
  <c r="J12" i="11"/>
  <c r="I13" i="11"/>
  <c r="J13" i="11"/>
  <c r="I14" i="11"/>
  <c r="J14" i="11"/>
  <c r="I15" i="11"/>
  <c r="J15" i="11"/>
  <c r="L15" i="11" s="1"/>
  <c r="I16" i="11"/>
  <c r="J16" i="11"/>
  <c r="F16" i="11"/>
  <c r="I17" i="11"/>
  <c r="J17" i="11"/>
  <c r="I18" i="11"/>
  <c r="J18" i="11"/>
  <c r="L18" i="11" s="1"/>
  <c r="I19" i="11"/>
  <c r="J19" i="11"/>
  <c r="L19" i="11" s="1"/>
  <c r="F19" i="11"/>
  <c r="I20" i="11"/>
  <c r="J20" i="11"/>
  <c r="I21" i="11"/>
  <c r="J21" i="11"/>
  <c r="I22" i="11"/>
  <c r="J22" i="11"/>
  <c r="L22" i="11" s="1"/>
  <c r="I23" i="11"/>
  <c r="J23" i="11"/>
  <c r="L23" i="11" s="1"/>
  <c r="I24" i="11"/>
  <c r="J24" i="11"/>
  <c r="I25" i="11"/>
  <c r="J25" i="11"/>
  <c r="I26" i="11"/>
  <c r="J26" i="11"/>
  <c r="L26" i="11" s="1"/>
  <c r="I27" i="11"/>
  <c r="J27" i="11"/>
  <c r="L27" i="11" s="1"/>
  <c r="I28" i="11"/>
  <c r="J28" i="11"/>
  <c r="I29" i="11"/>
  <c r="F29" i="11" s="1"/>
  <c r="J29" i="11"/>
  <c r="I30" i="11"/>
  <c r="J30" i="11"/>
  <c r="L30" i="11" s="1"/>
  <c r="I31" i="11"/>
  <c r="J31" i="11"/>
  <c r="F31" i="11"/>
  <c r="J8" i="11"/>
  <c r="F8" i="11"/>
  <c r="L65" i="11"/>
  <c r="K65" i="11"/>
  <c r="L63" i="11"/>
  <c r="K63" i="11"/>
  <c r="L62" i="11"/>
  <c r="K62" i="11"/>
  <c r="L61" i="11"/>
  <c r="K61" i="11"/>
  <c r="L59" i="11"/>
  <c r="K59" i="11"/>
  <c r="L58" i="11"/>
  <c r="K58" i="11"/>
  <c r="L57" i="11"/>
  <c r="K57" i="11"/>
  <c r="L55" i="11"/>
  <c r="K55" i="11"/>
  <c r="L54" i="11"/>
  <c r="K54" i="11"/>
  <c r="L53" i="11"/>
  <c r="K53" i="11"/>
  <c r="L51" i="11"/>
  <c r="K51" i="11"/>
  <c r="L50" i="11"/>
  <c r="K50" i="11"/>
  <c r="L49" i="11"/>
  <c r="K49" i="11"/>
  <c r="L47" i="11"/>
  <c r="K47" i="11"/>
  <c r="J46" i="11"/>
  <c r="L46" i="11"/>
  <c r="I46" i="11"/>
  <c r="K46" i="11"/>
  <c r="K45" i="11"/>
  <c r="K44" i="11"/>
  <c r="L43" i="11"/>
  <c r="L42" i="11"/>
  <c r="K42" i="11"/>
  <c r="L8" i="11"/>
  <c r="K8" i="11"/>
  <c r="L9" i="11"/>
  <c r="L14" i="11"/>
  <c r="L24" i="11"/>
  <c r="L28" i="11"/>
  <c r="L29" i="11"/>
  <c r="K12" i="11"/>
  <c r="K15" i="11"/>
  <c r="K19" i="11"/>
  <c r="K20" i="11"/>
  <c r="K23" i="11"/>
  <c r="K24" i="11"/>
  <c r="K28" i="11"/>
  <c r="K16" i="11"/>
  <c r="L12" i="11"/>
  <c r="L16" i="11"/>
  <c r="L20" i="11"/>
  <c r="K31" i="11"/>
  <c r="L31" i="11"/>
  <c r="K29" i="11"/>
  <c r="K27" i="11"/>
  <c r="K26" i="11"/>
  <c r="L25" i="11"/>
  <c r="K22" i="11"/>
  <c r="L21" i="11"/>
  <c r="L17" i="11"/>
  <c r="K17" i="11"/>
  <c r="L13" i="11"/>
  <c r="L11" i="11"/>
  <c r="K11" i="11"/>
  <c r="K10" i="11"/>
  <c r="K9" i="11"/>
  <c r="H43" i="11"/>
  <c r="H44" i="11"/>
  <c r="H45" i="11"/>
  <c r="H46" i="11"/>
  <c r="H47" i="11"/>
  <c r="H48" i="11"/>
  <c r="H49" i="11"/>
  <c r="H50" i="11"/>
  <c r="H51" i="11"/>
  <c r="H52" i="11"/>
  <c r="H53" i="11"/>
  <c r="H54" i="11"/>
  <c r="H55" i="11"/>
  <c r="H56" i="11"/>
  <c r="H57" i="11"/>
  <c r="H58" i="11"/>
  <c r="H59" i="11"/>
  <c r="H60" i="11"/>
  <c r="H61" i="11"/>
  <c r="H62" i="11"/>
  <c r="H63" i="11"/>
  <c r="H64" i="11"/>
  <c r="H42" i="11"/>
  <c r="G44" i="11"/>
  <c r="G48" i="11"/>
  <c r="G52" i="11"/>
  <c r="G56" i="11"/>
  <c r="G60" i="11"/>
  <c r="G64" i="11"/>
  <c r="G45" i="11"/>
  <c r="G49" i="11"/>
  <c r="G53" i="11"/>
  <c r="G57" i="11"/>
  <c r="G61" i="11"/>
  <c r="G42" i="11"/>
  <c r="G46" i="11"/>
  <c r="G50" i="11"/>
  <c r="G54" i="11"/>
  <c r="G58" i="11"/>
  <c r="G62" i="11"/>
  <c r="G43" i="11"/>
  <c r="G47" i="11"/>
  <c r="G51" i="11"/>
  <c r="G55" i="11"/>
  <c r="G59" i="11"/>
  <c r="G63" i="11"/>
  <c r="H9" i="11"/>
  <c r="H10" i="11"/>
  <c r="H11" i="11"/>
  <c r="H12" i="11"/>
  <c r="H13" i="11"/>
  <c r="H14" i="11"/>
  <c r="H15" i="11"/>
  <c r="H16" i="11"/>
  <c r="H17" i="11"/>
  <c r="H18" i="11"/>
  <c r="H19" i="11"/>
  <c r="H20" i="11"/>
  <c r="H21" i="11"/>
  <c r="H22" i="11"/>
  <c r="H23" i="11"/>
  <c r="H24" i="11"/>
  <c r="H25" i="11"/>
  <c r="H26" i="11"/>
  <c r="H27" i="11"/>
  <c r="H28" i="11"/>
  <c r="H29" i="11"/>
  <c r="H30" i="11"/>
  <c r="H8" i="11"/>
  <c r="H67" i="12"/>
  <c r="I44" i="12"/>
  <c r="I12" i="12"/>
  <c r="G10" i="11"/>
  <c r="G14" i="11"/>
  <c r="G18" i="11"/>
  <c r="G22" i="11"/>
  <c r="G26" i="11"/>
  <c r="G30" i="11"/>
  <c r="G15" i="11"/>
  <c r="G23" i="11"/>
  <c r="G27" i="11"/>
  <c r="G13" i="11"/>
  <c r="G21" i="11"/>
  <c r="G11" i="11"/>
  <c r="G19" i="11"/>
  <c r="G8" i="11"/>
  <c r="G25" i="11"/>
  <c r="G12" i="11"/>
  <c r="G16" i="11"/>
  <c r="G20" i="11"/>
  <c r="G24" i="11"/>
  <c r="G28" i="11"/>
  <c r="G9" i="11"/>
  <c r="G17" i="11"/>
  <c r="G29" i="11"/>
  <c r="K18" i="11" l="1"/>
  <c r="K43" i="11"/>
  <c r="K48" i="11"/>
  <c r="K52" i="11"/>
  <c r="K56" i="11"/>
  <c r="K60" i="11"/>
  <c r="K64" i="11"/>
  <c r="K14" i="11"/>
  <c r="K21" i="11"/>
  <c r="K25" i="11"/>
  <c r="K30" i="11"/>
  <c r="K13" i="11"/>
</calcChain>
</file>

<file path=xl/sharedStrings.xml><?xml version="1.0" encoding="utf-8"?>
<sst xmlns="http://schemas.openxmlformats.org/spreadsheetml/2006/main" count="285" uniqueCount="155">
  <si>
    <t>http://www.haigekassa.ee/sites/default/files/Maailmapanga-uuring/operations_manual_-_estonia_ras.pdf</t>
  </si>
  <si>
    <t>https://www.haigekassa.ee/sites/default/files/Maailmapanga-uuring/veeb_eng_summary_report_hk_2015_mai.pdf</t>
  </si>
  <si>
    <t>Maailmapanga poolt koostatud indikaatorite kirjeldus:</t>
  </si>
  <si>
    <t>Maailmapanga raport:</t>
  </si>
  <si>
    <t>Haiglaliik</t>
  </si>
  <si>
    <t>Haigla</t>
  </si>
  <si>
    <t>Piirkondlikud</t>
  </si>
  <si>
    <t>piirkH</t>
  </si>
  <si>
    <t>Keskhaiglad</t>
  </si>
  <si>
    <t>keskH</t>
  </si>
  <si>
    <t>Üldhaiglad</t>
  </si>
  <si>
    <t>üldH</t>
  </si>
  <si>
    <t>Kokku:</t>
  </si>
  <si>
    <t>HVA välised teenuseosutajad</t>
  </si>
  <si>
    <t>HVA välised</t>
  </si>
  <si>
    <t>Kõik teenuseosutajad</t>
  </si>
  <si>
    <t>Ravi integreerituse indikaator 2: Pikaleveninud haiglaravi</t>
  </si>
  <si>
    <t>Indikaator 2. Pikaleveninud haiglaravi</t>
  </si>
  <si>
    <t>Indikaatori kirjeldus:</t>
  </si>
  <si>
    <r>
      <t>See indikaator näitab, kui suurel osal patsientidest lubati pärast hospitaliseerimist konkreetse haigusseisundi esinemisel koju naasta ning seda rahvusvaheliselt tunnustatud maksimaalse haiglas viibimise aja jooksul. Lisaks sellele eristas uuring koletsüstektoomiaid, mis tehti minimaalselt invasiivsel viisil (st laparoskoopiliselt) vs muul invasiivsel viisil, mis eeldab palju pikemat haiglaravi.</t>
    </r>
    <r>
      <rPr>
        <vertAlign val="superscript"/>
        <sz val="11"/>
        <color rgb="FF000000"/>
        <rFont val="Times New Roman"/>
        <family val="1"/>
      </rPr>
      <t>1</t>
    </r>
    <r>
      <rPr>
        <sz val="11"/>
        <color rgb="FF000000"/>
        <rFont val="Times New Roman"/>
        <family val="1"/>
      </rPr>
      <t xml:space="preserve"> </t>
    </r>
  </si>
  <si>
    <t>Tabel 2.1.1: Pikaleveninud haiglaravi osakaal insuldi puhul haigla tüübi järgi  (56 päeva)</t>
  </si>
  <si>
    <t>Insult</t>
  </si>
  <si>
    <t>Juhtumeid kokku</t>
  </si>
  <si>
    <t>Üle standardi %</t>
  </si>
  <si>
    <t>95% usaldusvahemik</t>
  </si>
  <si>
    <t>Piirkondlik haigla</t>
  </si>
  <si>
    <t>1220</t>
  </si>
  <si>
    <t>5,5-8,3%</t>
  </si>
  <si>
    <t>Keskhaigla</t>
  </si>
  <si>
    <t>1539</t>
  </si>
  <si>
    <t>3,5-5,7%</t>
  </si>
  <si>
    <t>Üldhaigla</t>
  </si>
  <si>
    <t>1018</t>
  </si>
  <si>
    <t>2,9-7,1%</t>
  </si>
  <si>
    <t>HVA-välised teenuseosutajad</t>
  </si>
  <si>
    <t>558</t>
  </si>
  <si>
    <t>5,7-11,7%</t>
  </si>
  <si>
    <t>4335</t>
  </si>
  <si>
    <t>5,1-6,5%</t>
  </si>
  <si>
    <t>Tabel 2.1.2: Pikaleveninud haiglaravi osakaal insuldi puhul raviasutuse järgi (56 päeva)</t>
  </si>
  <si>
    <t>Haigla tüüp</t>
  </si>
  <si>
    <t>Raviasutus</t>
  </si>
  <si>
    <t>SA Põhja-Eesti Regionaalhaigla</t>
  </si>
  <si>
    <t>5,3-8,9%</t>
  </si>
  <si>
    <t>SA Tartu Ülikooli Kliinikum</t>
  </si>
  <si>
    <t>4,8-9,1%</t>
  </si>
  <si>
    <t>AS Ida-Tallinna Keskhaigla</t>
  </si>
  <si>
    <t>0,3-2,5%</t>
  </si>
  <si>
    <t>AS Lääne-Tallinna Keskhaigla</t>
  </si>
  <si>
    <t>5,3-10,2%</t>
  </si>
  <si>
    <t>SA Ida-Viru Keskhaigla</t>
  </si>
  <si>
    <t>1,2-5,0%</t>
  </si>
  <si>
    <t>SA Pärnu Haigla</t>
  </si>
  <si>
    <t>5,2-13,6%</t>
  </si>
  <si>
    <t>AS Järvamaa Haigla</t>
  </si>
  <si>
    <t>3,8-19,7%</t>
  </si>
  <si>
    <t>Kuressaare Haigla SA</t>
  </si>
  <si>
    <t>2,4-15,0%</t>
  </si>
  <si>
    <t>SA Läänemaa Haigla</t>
  </si>
  <si>
    <t>0,0-12,6%</t>
  </si>
  <si>
    <t>AS Rakvere Haigla</t>
  </si>
  <si>
    <t>0,9-10,8%</t>
  </si>
  <si>
    <t>AS Lõuna-Eesti Haigla</t>
  </si>
  <si>
    <t>2,1-13,4%</t>
  </si>
  <si>
    <t>SA Narva Haigla</t>
  </si>
  <si>
    <t>0,6-7,2%</t>
  </si>
  <si>
    <t>SA Viljandi Haigla</t>
  </si>
  <si>
    <t>2,2-10,2%</t>
  </si>
  <si>
    <t>AS Valga Haigla</t>
  </si>
  <si>
    <t>2,8-21,7%</t>
  </si>
  <si>
    <t>SA Hiiumaa Haigla</t>
  </si>
  <si>
    <t>0,0-19,2%</t>
  </si>
  <si>
    <t>AS Põlva Haigla</t>
  </si>
  <si>
    <t>2,7-20,9%</t>
  </si>
  <si>
    <t>SA Raplamaa Haigla</t>
  </si>
  <si>
    <t>0,4-34.0%</t>
  </si>
  <si>
    <t>SA Jõgeva Haigla</t>
  </si>
  <si>
    <t>2,8-21,3%</t>
  </si>
  <si>
    <t>HVA raviasutused kokku:</t>
  </si>
  <si>
    <t>4,8-6,3%</t>
  </si>
  <si>
    <t>Tabel 2.2.1: Pikaleveninud haiglaravi osakaal puusamurru puhul haigla tüübi järgi (28 päeva)</t>
  </si>
  <si>
    <t>Puusamurd</t>
  </si>
  <si>
    <t>656</t>
  </si>
  <si>
    <t>630</t>
  </si>
  <si>
    <t>40,5-48,0%</t>
  </si>
  <si>
    <t>511</t>
  </si>
  <si>
    <t>496</t>
  </si>
  <si>
    <t>17,0-24,3%</t>
  </si>
  <si>
    <t>267</t>
  </si>
  <si>
    <t>243</t>
  </si>
  <si>
    <t>29,2-40,4%</t>
  </si>
  <si>
    <t>95</t>
  </si>
  <si>
    <t>88</t>
  </si>
  <si>
    <t>21,5-41,0%</t>
  </si>
  <si>
    <t>1529</t>
  </si>
  <si>
    <t>1457</t>
  </si>
  <si>
    <t>31,9-36,6%</t>
  </si>
  <si>
    <t>Tabel 2.2.2: Pikaleveninud haiglaravi osakaal puusamurru puhul raviasutuse järgi (28 päeva)</t>
  </si>
  <si>
    <t>34,5-44,8%</t>
  </si>
  <si>
    <t>43,8-54,7%</t>
  </si>
  <si>
    <t>6,8-14,9%</t>
  </si>
  <si>
    <t>38,7-87,0%</t>
  </si>
  <si>
    <t>15,7-30,4%</t>
  </si>
  <si>
    <t>25,3-43,7%</t>
  </si>
  <si>
    <t>25,2-70,5%</t>
  </si>
  <si>
    <t>35,5-62,8%</t>
  </si>
  <si>
    <t>5,1-69,7%</t>
  </si>
  <si>
    <t>5,0-25,0%</t>
  </si>
  <si>
    <t>32,9-82,5%</t>
  </si>
  <si>
    <t>24,7-48,5%</t>
  </si>
  <si>
    <t>20,6-56,1%</t>
  </si>
  <si>
    <t>1,3-78,1%</t>
  </si>
  <si>
    <t>2,0-36,1%</t>
  </si>
  <si>
    <t>26,8-73,2%</t>
  </si>
  <si>
    <t>0,0-43,9%</t>
  </si>
  <si>
    <t>2,7-97,3%</t>
  </si>
  <si>
    <t>32,0-36,9%</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</si>
  <si>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</si>
  <si>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päevaravi (ravitüüp 19)</t>
  </si>
  <si>
    <t>iseseisev statsionaarne õendusabi (ravitüüp 18)</t>
  </si>
  <si>
    <t>Tabel 2.1 Pikaleveninud haiglaravi osakaal insuldi puhul  (&gt;56 päeva)</t>
  </si>
  <si>
    <t>alumine usaldusvahemik</t>
  </si>
  <si>
    <t>ülemine usaldusvahemik</t>
  </si>
  <si>
    <t>alumise usaldusvahemiku erinevus sagedusest</t>
  </si>
  <si>
    <t>ülemise usaldusvahemiku erinevus sagedusest</t>
  </si>
  <si>
    <t>MA</t>
  </si>
  <si>
    <t>2017* insuldi ravijuhud, arv</t>
  </si>
  <si>
    <t>2017  &gt;56 päeva insuldi ravijuhud, arv</t>
  </si>
  <si>
    <t>**teenust ei osutata</t>
  </si>
  <si>
    <t>Tabel 2.2 Pikaleveninud haiglaravi osakaal reieluukaela murru puhul  (&gt;28 päeva)</t>
  </si>
  <si>
    <t>2017* reieluukaela murru ravijuhud, arv</t>
  </si>
  <si>
    <t>2017 &gt;28 päeva reieluukaela murru ravijuhud, arv</t>
  </si>
  <si>
    <t>Põhja-Eesti Regionaalhaigla</t>
  </si>
  <si>
    <t>Tartu Ülikooli Kliinikum</t>
  </si>
  <si>
    <t>Ida-Tallinna Keskhaigla</t>
  </si>
  <si>
    <t>Ida-Viru Keskhaigla</t>
  </si>
  <si>
    <t>Lääne-Tallinna Keskhaigla</t>
  </si>
  <si>
    <t>Pärnu Haigla</t>
  </si>
  <si>
    <t>Hiiumaa Haigla</t>
  </si>
  <si>
    <t>Jõgeva Haigla</t>
  </si>
  <si>
    <t>Järvamaa Haigla</t>
  </si>
  <si>
    <t>Kuressaare Haigla</t>
  </si>
  <si>
    <t>Lõuna-Eesti Haigla</t>
  </si>
  <si>
    <t>Läänemaa Haigla</t>
  </si>
  <si>
    <t>Narva Haigla</t>
  </si>
  <si>
    <t>Põlva Haigla</t>
  </si>
  <si>
    <t>Rakvere Haigla</t>
  </si>
  <si>
    <t>Raplamaa Haigla</t>
  </si>
  <si>
    <t>Valga Haigla</t>
  </si>
  <si>
    <t>Viljandi Haigla</t>
  </si>
  <si>
    <t>Lääne-Tallinna Keskhaigla**</t>
  </si>
  <si>
    <t>*2017. aasta arvutused on võrreldes varasemate aastatega korrigeeritud - välja on jäetud järgmiseid ravitüübid:</t>
  </si>
  <si>
    <t>2017  &gt;56 päeva insuldi juhud, osakaal</t>
  </si>
  <si>
    <t>2017 &gt;28 päeva reieluukaela murru ravijuhud, osakaal</t>
  </si>
  <si>
    <t>MA-mittearvutatav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</si>
</sst>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5" x14ac:knownFonts="1">
    <font>
      <sz val="11"/>
      <color theme="1"/>
      <name val="Calibri"/>
      <family val="2"/>
      <charset val="186"/>
      <scheme val="minor"/>
    </font>
    <font>
      <sz val="12"/>
      <color theme="1"/>
      <name val="Times New Roman"/>
      <family val="1"/>
    </font>
    <font>
      <u/>
      <sz val="11"/>
      <color theme="10"/>
      <name val="Calibri"/>
      <family val="2"/>
      <charset val="186"/>
      <scheme val="minor"/>
    </font>
    <font>
      <sz val="12"/>
      <color rgb="FF00B0F0"/>
      <name val="Calibri"/>
      <family val="2"/>
      <charset val="186"/>
      <scheme val="minor"/>
    </font>
    <font>
      <b/>
      <u/>
      <sz val="12"/>
      <color rgb="FF00B0F0"/>
      <name val="Calibri"/>
      <family val="2"/>
      <charset val="186"/>
      <scheme val="minor"/>
    </font>
    <font>
      <sz val="12"/>
      <color rgb="FF00B0F0"/>
      <name val="Times New Roman"/>
      <family val="1"/>
      <charset val="186"/>
    </font>
    <font>
      <b/>
      <u/>
      <sz val="11"/>
      <color rgb="FF00B0F0"/>
      <name val="Calibri"/>
      <family val="2"/>
      <charset val="186"/>
      <scheme val="minor"/>
    </font>
    <font>
      <u/>
      <sz val="12"/>
      <color rgb="FF00B0F0"/>
      <name val="Times New Roman"/>
      <family val="1"/>
      <charset val="186"/>
    </font>
    <font>
      <sz val="12"/>
      <color rgb="FF000000"/>
      <name val="Times New Roman"/>
      <family val="1"/>
    </font>
    <font>
      <b/>
      <sz val="11"/>
      <color theme="1"/>
      <name val="Calibri"/>
      <family val="2"/>
      <charset val="186"/>
      <scheme val="minor"/>
    </font>
    <font>
      <sz val="11"/>
      <color theme="0"/>
      <name val="Calibri"/>
      <family val="2"/>
      <charset val="186"/>
      <scheme val="minor"/>
    </font>
    <font>
      <b/>
      <sz val="10"/>
      <color rgb="FF2E75B6"/>
      <name val="Times New Roman"/>
      <family val="1"/>
      <charset val="186"/>
    </font>
    <font>
      <b/>
      <sz val="11"/>
      <color theme="1"/>
      <name val="Calibri"/>
      <family val="2"/>
      <scheme val="minor"/>
    </font>
    <font>
      <b/>
      <sz val="12"/>
      <color theme="1"/>
      <name val="Calibri"/>
      <family val="2"/>
      <scheme val="minor"/>
    </font>
    <font>
      <sz val="11"/>
      <color theme="1"/>
      <name val="Calibri"/>
      <family val="2"/>
      <scheme val="minor"/>
    </font>
    <font>
      <b/>
      <sz val="12"/>
      <color theme="1"/>
      <name val="Calibri"/>
      <family val="2"/>
      <charset val="186"/>
      <scheme val="minor"/>
    </font>
    <font>
      <b/>
      <sz val="12"/>
      <color rgb="FF2E75B6"/>
      <name val="Times New Roman"/>
      <family val="1"/>
      <charset val="186"/>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sz val="11"/>
      <color rgb="FFFF0000"/>
      <name val="Calibri"/>
      <family val="2"/>
      <charset val="186"/>
      <scheme val="minor"/>
    </font>
    <font>
      <sz val="11"/>
      <name val="Calibri"/>
      <family val="2"/>
      <charset val="186"/>
      <scheme val="minor"/>
    </font>
    <font>
      <sz val="12"/>
      <color theme="1"/>
      <name val="Calibri"/>
      <family val="2"/>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4" fillId="0" borderId="0"/>
    <xf numFmtId="0" fontId="20" fillId="0" borderId="0" applyNumberFormat="0" applyFill="0" applyBorder="0" applyAlignment="0" applyProtection="0"/>
  </cellStyleXfs>
  <cellXfs count="97">
    <xf numFmtId="0" fontId="0" fillId="0" borderId="0" xfId="0"/>
    <xf numFmtId="0" fontId="1" fillId="0" borderId="0" xfId="0" applyFont="1"/>
    <xf numFmtId="49" fontId="0" fillId="0" borderId="0" xfId="0" applyNumberFormat="1"/>
    <xf numFmtId="0" fontId="0" fillId="0" borderId="0" xfId="0" applyAlignment="1">
      <alignment vertical="top" wrapText="1"/>
    </xf>
    <xf numFmtId="0" fontId="2" fillId="0" borderId="0" xfId="1" applyAlignment="1">
      <alignment vertical="center"/>
    </xf>
    <xf numFmtId="0" fontId="2" fillId="0" borderId="0" xfId="1"/>
    <xf numFmtId="0" fontId="0" fillId="0" borderId="0" xfId="0" applyAlignment="1">
      <alignment wrapText="1"/>
    </xf>
    <xf numFmtId="0" fontId="3" fillId="0" borderId="0" xfId="0" applyFont="1" applyBorder="1" applyAlignment="1">
      <alignment vertical="top" wrapText="1"/>
    </xf>
    <xf numFmtId="0" fontId="4" fillId="0" borderId="0" xfId="0" applyFont="1" applyBorder="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left" vertical="center" wrapText="1"/>
    </xf>
    <xf numFmtId="0" fontId="11" fillId="0" borderId="0" xfId="0" applyFont="1" applyAlignment="1">
      <alignment horizontal="left" vertical="center"/>
    </xf>
    <xf numFmtId="0" fontId="0" fillId="0" borderId="1" xfId="0" applyBorder="1"/>
    <xf numFmtId="9" fontId="0" fillId="0" borderId="1" xfId="0" applyNumberFormat="1" applyBorder="1"/>
    <xf numFmtId="3" fontId="9" fillId="0" borderId="1" xfId="0" applyNumberFormat="1" applyFont="1" applyBorder="1"/>
    <xf numFmtId="9" fontId="9" fillId="0" borderId="1" xfId="0" applyNumberFormat="1" applyFont="1" applyBorder="1"/>
    <xf numFmtId="0" fontId="12" fillId="0" borderId="2" xfId="0" applyFont="1" applyBorder="1" applyAlignment="1">
      <alignment horizontal="right"/>
    </xf>
    <xf numFmtId="0" fontId="0" fillId="0" borderId="2" xfId="0" applyBorder="1"/>
    <xf numFmtId="3" fontId="9" fillId="0" borderId="2" xfId="0" applyNumberFormat="1" applyFont="1" applyBorder="1"/>
    <xf numFmtId="9" fontId="9" fillId="0" borderId="2" xfId="0" applyNumberFormat="1" applyFont="1" applyBorder="1"/>
    <xf numFmtId="0" fontId="12" fillId="0" borderId="1" xfId="0" applyFont="1" applyBorder="1" applyAlignment="1">
      <alignment horizontal="center" wrapText="1"/>
    </xf>
    <xf numFmtId="0" fontId="12" fillId="0" borderId="1" xfId="0" applyFont="1" applyBorder="1" applyAlignment="1">
      <alignment wrapText="1"/>
    </xf>
    <xf numFmtId="0" fontId="13" fillId="0" borderId="1" xfId="0" applyFont="1" applyBorder="1" applyAlignment="1">
      <alignment horizontal="right"/>
    </xf>
    <xf numFmtId="0" fontId="12" fillId="0" borderId="1" xfId="2" applyFont="1" applyBorder="1" applyAlignment="1">
      <alignment wrapText="1"/>
    </xf>
    <xf numFmtId="3" fontId="15" fillId="0" borderId="1" xfId="0" applyNumberFormat="1" applyFont="1" applyBorder="1"/>
    <xf numFmtId="0" fontId="16" fillId="0" borderId="0" xfId="0" applyFont="1" applyAlignment="1">
      <alignment horizontal="left" vertical="center"/>
    </xf>
    <xf numFmtId="0" fontId="17" fillId="0" borderId="0" xfId="2" applyFont="1" applyAlignment="1">
      <alignment vertical="center"/>
    </xf>
    <xf numFmtId="0" fontId="14" fillId="0" borderId="0" xfId="2"/>
    <xf numFmtId="0" fontId="18" fillId="0" borderId="0" xfId="2" applyFont="1" applyAlignment="1">
      <alignment vertical="center"/>
    </xf>
    <xf numFmtId="0" fontId="12" fillId="0" borderId="0" xfId="2" applyFont="1"/>
    <xf numFmtId="0" fontId="14" fillId="2" borderId="5" xfId="2" applyFill="1" applyBorder="1" applyAlignment="1">
      <alignment horizontal="center" vertical="center" wrapText="1"/>
    </xf>
    <xf numFmtId="0" fontId="14" fillId="2" borderId="1" xfId="2" applyFill="1" applyBorder="1" applyAlignment="1">
      <alignment horizontal="center" vertical="center" wrapText="1"/>
    </xf>
    <xf numFmtId="0" fontId="14" fillId="0" borderId="1" xfId="2" applyBorder="1"/>
    <xf numFmtId="49" fontId="14" fillId="0" borderId="1" xfId="2" applyNumberFormat="1" applyBorder="1" applyAlignment="1">
      <alignment horizontal="center" vertical="center" wrapText="1"/>
    </xf>
    <xf numFmtId="164" fontId="14" fillId="0" borderId="1" xfId="2" applyNumberFormat="1" applyBorder="1" applyAlignment="1">
      <alignment horizontal="center" vertical="center"/>
    </xf>
    <xf numFmtId="0" fontId="14" fillId="0" borderId="1" xfId="2" applyBorder="1" applyAlignment="1">
      <alignment horizontal="center" vertical="center"/>
    </xf>
    <xf numFmtId="165" fontId="14" fillId="0" borderId="1" xfId="2" applyNumberFormat="1" applyBorder="1" applyAlignment="1">
      <alignment horizontal="center" vertical="center"/>
    </xf>
    <xf numFmtId="0" fontId="12" fillId="0" borderId="1" xfId="2" applyFont="1" applyBorder="1"/>
    <xf numFmtId="49" fontId="12" fillId="0" borderId="1" xfId="2" applyNumberFormat="1" applyFont="1" applyBorder="1" applyAlignment="1">
      <alignment horizontal="center" vertical="center" wrapText="1"/>
    </xf>
    <xf numFmtId="164" fontId="12" fillId="0" borderId="1" xfId="2" applyNumberFormat="1" applyFont="1" applyBorder="1" applyAlignment="1">
      <alignment horizontal="center" vertical="center"/>
    </xf>
    <xf numFmtId="0" fontId="12" fillId="0" borderId="1" xfId="2" applyFont="1" applyBorder="1" applyAlignment="1">
      <alignment horizontal="center" vertical="center"/>
    </xf>
    <xf numFmtId="165" fontId="9" fillId="0" borderId="1" xfId="2" applyNumberFormat="1" applyFont="1" applyBorder="1" applyAlignment="1">
      <alignment horizontal="center" vertical="center"/>
    </xf>
    <xf numFmtId="0" fontId="14" fillId="2" borderId="2" xfId="2" applyFill="1" applyBorder="1" applyAlignment="1">
      <alignment horizontal="center" vertical="center" wrapText="1"/>
    </xf>
    <xf numFmtId="0" fontId="14" fillId="0" borderId="1" xfId="2" applyFont="1" applyBorder="1"/>
    <xf numFmtId="0" fontId="14" fillId="0" borderId="1" xfId="2" applyBorder="1" applyAlignment="1">
      <alignment horizontal="center"/>
    </xf>
    <xf numFmtId="164" fontId="14" fillId="0" borderId="1" xfId="2" applyNumberFormat="1" applyBorder="1" applyAlignment="1">
      <alignment horizontal="center"/>
    </xf>
    <xf numFmtId="0" fontId="14" fillId="0" borderId="1" xfId="2" applyBorder="1" applyAlignment="1">
      <alignment vertical="center"/>
    </xf>
    <xf numFmtId="0" fontId="12" fillId="0" borderId="1" xfId="2" applyFont="1" applyBorder="1" applyAlignment="1">
      <alignment horizontal="center"/>
    </xf>
    <xf numFmtId="164" fontId="12" fillId="0" borderId="1" xfId="2" applyNumberFormat="1" applyFont="1" applyBorder="1" applyAlignment="1">
      <alignment horizontal="center"/>
    </xf>
    <xf numFmtId="0" fontId="14" fillId="0" borderId="1" xfId="2" applyBorder="1" applyAlignment="1">
      <alignment horizontal="center" vertical="center" wrapText="1"/>
    </xf>
    <xf numFmtId="10" fontId="14" fillId="0" borderId="1" xfId="2" applyNumberFormat="1" applyBorder="1" applyAlignment="1">
      <alignment horizontal="center" vertical="center"/>
    </xf>
    <xf numFmtId="0" fontId="12" fillId="0" borderId="1" xfId="2" applyFont="1" applyBorder="1" applyAlignment="1">
      <alignment horizontal="center" vertical="center" wrapText="1"/>
    </xf>
    <xf numFmtId="10" fontId="12" fillId="0" borderId="1" xfId="2" applyNumberFormat="1" applyFont="1" applyBorder="1" applyAlignment="1">
      <alignment horizontal="center" vertical="center"/>
    </xf>
    <xf numFmtId="0" fontId="20" fillId="0" borderId="0" xfId="3"/>
    <xf numFmtId="9" fontId="10" fillId="0" borderId="0" xfId="0" applyNumberFormat="1" applyFont="1"/>
    <xf numFmtId="0" fontId="22" fillId="0" borderId="0" xfId="0" applyFont="1"/>
    <xf numFmtId="0" fontId="23" fillId="0" borderId="1" xfId="0" applyFont="1" applyBorder="1"/>
    <xf numFmtId="9" fontId="23" fillId="0" borderId="1" xfId="0" applyNumberFormat="1" applyFont="1" applyBorder="1"/>
    <xf numFmtId="2" fontId="0" fillId="0" borderId="0" xfId="0" applyNumberFormat="1"/>
    <xf numFmtId="9" fontId="0" fillId="0" borderId="1" xfId="0" applyNumberFormat="1" applyBorder="1" applyAlignment="1">
      <alignment horizontal="right"/>
    </xf>
    <xf numFmtId="9" fontId="9" fillId="0" borderId="1" xfId="0" applyNumberFormat="1" applyFont="1" applyBorder="1" applyAlignment="1">
      <alignment horizontal="right"/>
    </xf>
    <xf numFmtId="0" fontId="10" fillId="0" borderId="0" xfId="0" applyFont="1" applyBorder="1" applyAlignment="1">
      <alignment horizontal="center" vertical="top" wrapText="1"/>
    </xf>
    <xf numFmtId="2" fontId="10" fillId="0" borderId="0" xfId="0" applyNumberFormat="1" applyFont="1"/>
    <xf numFmtId="164" fontId="10" fillId="0" borderId="0" xfId="0" applyNumberFormat="1" applyFont="1"/>
    <xf numFmtId="0" fontId="10" fillId="0" borderId="0" xfId="0" applyFont="1" applyBorder="1" applyAlignment="1">
      <alignment horizontal="center" wrapText="1"/>
    </xf>
    <xf numFmtId="0" fontId="23" fillId="0" borderId="0" xfId="0" applyFont="1"/>
    <xf numFmtId="0" fontId="0" fillId="0" borderId="4" xfId="0" applyFont="1" applyBorder="1"/>
    <xf numFmtId="0" fontId="0" fillId="0" borderId="1" xfId="0" applyFont="1" applyBorder="1"/>
    <xf numFmtId="0" fontId="9" fillId="0" borderId="1" xfId="0" applyFont="1" applyBorder="1"/>
    <xf numFmtId="0" fontId="0" fillId="0" borderId="3" xfId="0" applyFont="1" applyFill="1" applyBorder="1"/>
    <xf numFmtId="9" fontId="12" fillId="0" borderId="1" xfId="0" applyNumberFormat="1" applyFont="1" applyBorder="1" applyAlignment="1">
      <alignment horizontal="right"/>
    </xf>
    <xf numFmtId="0" fontId="12"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2" xfId="2" applyBorder="1" applyAlignment="1">
      <alignment horizontal="center" vertical="center"/>
    </xf>
    <xf numFmtId="0" fontId="14" fillId="0" borderId="3" xfId="2" applyBorder="1" applyAlignment="1">
      <alignment horizontal="center" vertical="center"/>
    </xf>
    <xf numFmtId="0" fontId="14" fillId="0" borderId="4" xfId="2" applyBorder="1" applyAlignment="1">
      <alignment horizontal="center" vertical="center"/>
    </xf>
    <xf numFmtId="0" fontId="12" fillId="0" borderId="6" xfId="2" applyFont="1" applyBorder="1" applyAlignment="1">
      <alignment horizontal="right"/>
    </xf>
    <xf numFmtId="0" fontId="12" fillId="0" borderId="5" xfId="2" applyFont="1" applyBorder="1" applyAlignment="1">
      <alignment horizontal="right"/>
    </xf>
    <xf numFmtId="0" fontId="14" fillId="2" borderId="1" xfId="2" applyFill="1" applyBorder="1" applyAlignment="1">
      <alignment horizontal="center" wrapText="1"/>
    </xf>
    <xf numFmtId="0" fontId="14" fillId="0" borderId="1" xfId="2" applyBorder="1" applyAlignment="1">
      <alignment wrapText="1"/>
    </xf>
    <xf numFmtId="0" fontId="14" fillId="2" borderId="6" xfId="2" applyFill="1" applyBorder="1" applyAlignment="1">
      <alignment horizontal="center" vertical="center" wrapText="1"/>
    </xf>
    <xf numFmtId="0" fontId="14" fillId="2" borderId="5" xfId="2" applyFill="1" applyBorder="1" applyAlignment="1">
      <alignment horizontal="center" vertical="center" wrapText="1"/>
    </xf>
    <xf numFmtId="0" fontId="14" fillId="2" borderId="1" xfId="2" applyFill="1" applyBorder="1" applyAlignment="1">
      <alignment horizontal="center" vertical="center" wrapText="1"/>
    </xf>
    <xf numFmtId="0" fontId="14" fillId="0" borderId="1" xfId="2" applyBorder="1" applyAlignment="1"/>
    <xf numFmtId="0" fontId="14" fillId="2" borderId="1" xfId="2" applyFill="1" applyBorder="1" applyAlignment="1">
      <alignment horizontal="center"/>
    </xf>
    <xf numFmtId="0" fontId="18" fillId="0" borderId="0" xfId="2" applyFont="1" applyAlignment="1">
      <alignment horizontal="left" vertical="top" wrapText="1"/>
    </xf>
    <xf numFmtId="0" fontId="12" fillId="0" borderId="0" xfId="2" applyFont="1" applyBorder="1" applyAlignment="1">
      <alignment wrapText="1"/>
    </xf>
    <xf numFmtId="3" fontId="15" fillId="0" borderId="0" xfId="0" applyNumberFormat="1" applyFont="1" applyBorder="1"/>
    <xf numFmtId="9" fontId="9" fillId="0" borderId="0" xfId="0" applyNumberFormat="1" applyFont="1" applyBorder="1"/>
    <xf numFmtId="9" fontId="0" fillId="0" borderId="0" xfId="0" applyNumberFormat="1" applyBorder="1" applyAlignment="1">
      <alignment horizontal="right"/>
    </xf>
    <xf numFmtId="0" fontId="24" fillId="0" borderId="0" xfId="0" applyFont="1" applyBorder="1" applyAlignment="1">
      <alignment horizontal="left"/>
    </xf>
    <xf numFmtId="9" fontId="9" fillId="0" borderId="0" xfId="0" applyNumberFormat="1" applyFont="1" applyBorder="1" applyAlignment="1">
      <alignment horizontal="right"/>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62B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10</xdr:col>
      <xdr:colOff>95250</xdr:colOff>
      <xdr:row>28</xdr:row>
      <xdr:rowOff>19049</xdr:rowOff>
    </xdr:to>
    <xdr:sp macro="" textlink="">
      <xdr:nvSpPr>
        <xdr:cNvPr id="2" name="Rectangle 1">
          <a:extLst>
            <a:ext uri="{FF2B5EF4-FFF2-40B4-BE49-F238E27FC236}">
              <a16:creationId xmlns:a16="http://schemas.microsoft.com/office/drawing/2014/main" id="{D14F4726-2FC6-4340-894A-80C99E815068}"/>
            </a:ext>
          </a:extLst>
        </xdr:cNvPr>
        <xdr:cNvSpPr/>
      </xdr:nvSpPr>
      <xdr:spPr>
        <a:xfrm>
          <a:off x="0" y="1"/>
          <a:ext cx="6191250" cy="540067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t-EE" sz="1200" b="1" u="none" baseline="0">
              <a:solidFill>
                <a:schemeClr val="accent1">
                  <a:lumMod val="75000"/>
                </a:schemeClr>
              </a:solidFill>
              <a:latin typeface="Times New Roman" panose="02020603050405020304" pitchFamily="18" charset="0"/>
              <a:ea typeface="+mn-ea"/>
              <a:cs typeface="Times New Roman" panose="02020603050405020304" pitchFamily="18" charset="0"/>
            </a:rPr>
            <a:t>Ravi integreerituse indikaator 2: Pikaleveninud haiglaravi</a:t>
          </a:r>
        </a:p>
        <a:p>
          <a:pPr algn="l"/>
          <a:endParaRPr lang="et-EE" sz="1200" baseline="0">
            <a:latin typeface="Times New Roman" panose="02020603050405020304" pitchFamily="18" charset="0"/>
            <a:cs typeface="Times New Roman" panose="02020603050405020304" pitchFamily="18" charset="0"/>
          </a:endParaRPr>
        </a:p>
        <a:p>
          <a:pPr algn="l"/>
          <a:r>
            <a:rPr lang="et-EE" sz="1200" b="1" u="none" baseline="0">
              <a:solidFill>
                <a:schemeClr val="accent1">
                  <a:lumMod val="75000"/>
                </a:schemeClr>
              </a:solidFill>
              <a:latin typeface="Times New Roman" panose="02020603050405020304" pitchFamily="18" charset="0"/>
              <a:cs typeface="Times New Roman" panose="02020603050405020304" pitchFamily="18" charset="0"/>
            </a:rPr>
            <a:t>Nimetus</a:t>
          </a:r>
        </a:p>
        <a:p>
          <a:pPr algn="l"/>
          <a:r>
            <a:rPr lang="et-EE" sz="1200" baseline="0">
              <a:solidFill>
                <a:sysClr val="windowText" lastClr="000000"/>
              </a:solidFill>
              <a:latin typeface="Times New Roman" panose="02020603050405020304" pitchFamily="18" charset="0"/>
              <a:cs typeface="Times New Roman" panose="02020603050405020304" pitchFamily="18" charset="0"/>
            </a:rPr>
            <a:t>Pikaleveninud haiglaravi osakaal reieluukaela murru ja insuldi korral.</a:t>
          </a:r>
        </a:p>
        <a:p>
          <a:pPr algn="l"/>
          <a:r>
            <a:rPr lang="et-EE" sz="1200" baseline="0">
              <a:solidFill>
                <a:sysClr val="windowText" lastClr="000000"/>
              </a:solidFill>
              <a:latin typeface="Times New Roman" panose="02020603050405020304" pitchFamily="18" charset="0"/>
              <a:cs typeface="Times New Roman" panose="02020603050405020304" pitchFamily="18" charset="0"/>
            </a:rPr>
            <a:t>Indikaator näitab, kui suur osa konkreetse haigusseisundiga patsientidest lubati pärast hospitaliseerimist koju naasta rahvusvaheliselt tunnustatud maksimaalse haiglas viibimise aja jooksul.</a:t>
          </a:r>
        </a:p>
        <a:p>
          <a:pPr algn="l"/>
          <a:endParaRPr lang="et-EE" sz="1200" baseline="0">
            <a:solidFill>
              <a:sysClr val="windowText" lastClr="000000"/>
            </a:solidFill>
            <a:latin typeface="Times New Roman" panose="02020603050405020304" pitchFamily="18" charset="0"/>
            <a:cs typeface="Times New Roman" panose="02020603050405020304" pitchFamily="18" charset="0"/>
          </a:endParaRPr>
        </a:p>
        <a:p>
          <a:pPr algn="l"/>
          <a:r>
            <a:rPr lang="en-US" sz="1200" b="1" i="0" u="none">
              <a:solidFill>
                <a:schemeClr val="accent1">
                  <a:lumMod val="75000"/>
                </a:schemeClr>
              </a:solidFill>
              <a:latin typeface="Times New Roman" panose="02020603050405020304" pitchFamily="18" charset="0"/>
              <a:cs typeface="Times New Roman" panose="02020603050405020304" pitchFamily="18" charset="0"/>
            </a:rPr>
            <a:t>Andmete kirjeldus</a:t>
          </a:r>
        </a:p>
        <a:p>
          <a:pPr algn="l"/>
          <a:r>
            <a:rPr lang="et-EE" sz="1200" u="sng">
              <a:latin typeface="Times New Roman" panose="02020603050405020304" pitchFamily="18" charset="0"/>
              <a:cs typeface="Times New Roman" panose="02020603050405020304" pitchFamily="18" charset="0"/>
            </a:rPr>
            <a:t>Arve algus</a:t>
          </a:r>
          <a:r>
            <a:rPr lang="en-US" sz="1200" u="sng">
              <a:latin typeface="Times New Roman" panose="02020603050405020304" pitchFamily="18" charset="0"/>
              <a:cs typeface="Times New Roman" panose="02020603050405020304" pitchFamily="18" charset="0"/>
            </a:rPr>
            <a:t>:</a:t>
          </a:r>
          <a:r>
            <a:rPr lang="en-US" sz="1200">
              <a:latin typeface="Times New Roman" panose="02020603050405020304" pitchFamily="18" charset="0"/>
              <a:cs typeface="Times New Roman" panose="02020603050405020304" pitchFamily="18" charset="0"/>
            </a:rPr>
            <a:t> 01.01-31.12</a:t>
          </a:r>
          <a:r>
            <a:rPr lang="et-EE" sz="1200">
              <a:latin typeface="Times New Roman" panose="02020603050405020304" pitchFamily="18" charset="0"/>
              <a:cs typeface="Times New Roman" panose="02020603050405020304" pitchFamily="18" charset="0"/>
            </a:rPr>
            <a:t>.2017</a:t>
          </a:r>
          <a:endParaRPr lang="en-US" sz="1200">
            <a:latin typeface="Times New Roman" panose="02020603050405020304" pitchFamily="18" charset="0"/>
            <a:cs typeface="Times New Roman" panose="02020603050405020304" pitchFamily="18" charset="0"/>
          </a:endParaRPr>
        </a:p>
        <a:p>
          <a:pPr algn="l"/>
          <a:r>
            <a:rPr lang="et-EE" sz="1200" u="sng">
              <a:latin typeface="Times New Roman" panose="02020603050405020304" pitchFamily="18" charset="0"/>
              <a:cs typeface="Times New Roman" panose="02020603050405020304" pitchFamily="18" charset="0"/>
            </a:rPr>
            <a:t>Ravitüüp:</a:t>
          </a:r>
          <a:r>
            <a:rPr lang="et-EE" sz="1200" u="none">
              <a:latin typeface="Times New Roman" panose="02020603050405020304" pitchFamily="18" charset="0"/>
              <a:cs typeface="Times New Roman" panose="02020603050405020304" pitchFamily="18" charset="0"/>
            </a:rPr>
            <a:t> </a:t>
          </a:r>
          <a:r>
            <a:rPr lang="et-EE" sz="1200" baseline="0">
              <a:solidFill>
                <a:sysClr val="windowText" lastClr="000000"/>
              </a:solidFill>
              <a:latin typeface="Times New Roman" panose="02020603050405020304" pitchFamily="18" charset="0"/>
              <a:ea typeface="+mn-ea"/>
              <a:cs typeface="Times New Roman" panose="02020603050405020304" pitchFamily="18" charset="0"/>
            </a:rPr>
            <a:t>15 (statsionaarne taastusravi), </a:t>
          </a:r>
          <a:r>
            <a:rPr lang="et-EE" sz="1200" baseline="0">
              <a:solidFill>
                <a:schemeClr val="dk1"/>
              </a:solidFill>
              <a:latin typeface="Times New Roman" panose="02020603050405020304" pitchFamily="18" charset="0"/>
              <a:ea typeface="+mn-ea"/>
              <a:cs typeface="Times New Roman" panose="02020603050405020304" pitchFamily="18" charset="0"/>
            </a:rPr>
            <a:t>2 (statsionaarne)</a:t>
          </a:r>
        </a:p>
        <a:p>
          <a:pPr marL="0" marR="0" lvl="0" indent="0" algn="l"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Sisaldab kindlustatud, kindlustamata isikute raviarveid.</a:t>
          </a:r>
        </a:p>
        <a:p>
          <a:r>
            <a:rPr lang="et-EE" sz="1200" u="sng">
              <a:solidFill>
                <a:schemeClr val="dk1"/>
              </a:solidFill>
              <a:latin typeface="Times New Roman" panose="02020603050405020304" pitchFamily="18" charset="0"/>
              <a:ea typeface="+mn-ea"/>
              <a:cs typeface="Times New Roman" panose="02020603050405020304" pitchFamily="18" charset="0"/>
            </a:rPr>
            <a:t>Kõik haigusjuhud:</a:t>
          </a:r>
        </a:p>
        <a:p>
          <a:pPr marL="0" marR="0" lvl="0" indent="0"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Insult: põhidiagnoos I61; I62; I63; I64 - kõik koos alamdiagnoosi koodidega</a:t>
          </a:r>
        </a:p>
        <a:p>
          <a:pPr marL="0" marR="0" lvl="0" indent="0" defTabSz="914400" eaLnBrk="1" fontAlgn="auto" latinLnBrk="0" hangingPunct="1">
            <a:lnSpc>
              <a:spcPct val="100000"/>
            </a:lnSpc>
            <a:spcBef>
              <a:spcPts val="0"/>
            </a:spcBef>
            <a:spcAft>
              <a:spcPts val="0"/>
            </a:spcAft>
            <a:buClrTx/>
            <a:buSzTx/>
            <a:buFontTx/>
            <a:buNone/>
            <a:tabLst/>
            <a:defRPr/>
          </a:pPr>
          <a:r>
            <a:rPr lang="et-EE" sz="1200" baseline="0">
              <a:solidFill>
                <a:schemeClr val="dk1"/>
              </a:solidFill>
              <a:latin typeface="Times New Roman" panose="02020603050405020304" pitchFamily="18" charset="0"/>
              <a:ea typeface="+mn-ea"/>
              <a:cs typeface="Times New Roman" panose="02020603050405020304" pitchFamily="18" charset="0"/>
            </a:rPr>
            <a:t>Reieluukaela murd: põhidiagnoos S72.0;S72.1; S72.2; S72.00; S72.10; S72.20</a:t>
          </a:r>
        </a:p>
        <a:p>
          <a:endParaRPr lang="et-EE" sz="1100" b="1">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t-EE" sz="1200" u="sng">
              <a:solidFill>
                <a:schemeClr val="dk1"/>
              </a:solidFill>
              <a:latin typeface="Times New Roman" panose="02020603050405020304" pitchFamily="18" charset="0"/>
              <a:ea typeface="+mn-ea"/>
              <a:cs typeface="Times New Roman" panose="02020603050405020304" pitchFamily="18" charset="0"/>
            </a:rPr>
            <a:t>Pikaleveninud haiglaravi</a:t>
          </a:r>
          <a:r>
            <a:rPr lang="et-EE" sz="1200" u="none">
              <a:solidFill>
                <a:schemeClr val="dk1"/>
              </a:solidFill>
              <a:latin typeface="Times New Roman" panose="02020603050405020304" pitchFamily="18" charset="0"/>
              <a:ea typeface="+mn-ea"/>
              <a:cs typeface="Times New Roman" panose="02020603050405020304"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chemeClr val="dk1"/>
              </a:solidFill>
              <a:latin typeface="Times New Roman" panose="02020603050405020304" pitchFamily="18" charset="0"/>
              <a:ea typeface="+mn-ea"/>
              <a:cs typeface="Times New Roman" panose="02020603050405020304" pitchFamily="18" charset="0"/>
            </a:rPr>
            <a:t>Insult: </a:t>
          </a:r>
          <a:r>
            <a:rPr lang="et-EE" sz="1200" u="none" baseline="0">
              <a:solidFill>
                <a:schemeClr val="dk1"/>
              </a:solidFill>
              <a:latin typeface="Times New Roman" panose="02020603050405020304" pitchFamily="18" charset="0"/>
              <a:ea typeface="+mn-ea"/>
              <a:cs typeface="Times New Roman" panose="02020603050405020304" pitchFamily="18" charset="0"/>
            </a:rPr>
            <a:t>ravijuhu kestvus üle 56 päeva (&gt;56 päeva).</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baseline="0">
              <a:solidFill>
                <a:schemeClr val="dk1"/>
              </a:solidFill>
              <a:latin typeface="Times New Roman" panose="02020603050405020304" pitchFamily="18" charset="0"/>
              <a:ea typeface="+mn-ea"/>
              <a:cs typeface="Times New Roman" panose="02020603050405020304" pitchFamily="18" charset="0"/>
            </a:rPr>
            <a:t>Reieluukaela murd: ravijuhu kestvus üle 28 päeva (&gt;28 päeva).</a:t>
          </a:r>
        </a:p>
        <a:p>
          <a:pPr marL="0" marR="0" lvl="0" indent="0" defTabSz="914400" eaLnBrk="1" fontAlgn="auto" latinLnBrk="0" hangingPunct="1">
            <a:lnSpc>
              <a:spcPct val="100000"/>
            </a:lnSpc>
            <a:spcBef>
              <a:spcPts val="0"/>
            </a:spcBef>
            <a:spcAft>
              <a:spcPts val="0"/>
            </a:spcAft>
            <a:buClrTx/>
            <a:buSzTx/>
            <a:buFontTx/>
            <a:buNone/>
            <a:tabLst/>
            <a:defRPr/>
          </a:pPr>
          <a:endParaRPr lang="et-EE" sz="1200" baseline="0">
            <a:solidFill>
              <a:schemeClr val="dk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ysClr val="windowText" lastClr="000000"/>
              </a:solidFill>
              <a:latin typeface="Times New Roman" panose="02020603050405020304" pitchFamily="18" charset="0"/>
              <a:ea typeface="+mn-ea"/>
              <a:cs typeface="Times New Roman" panose="02020603050405020304" pitchFamily="18" charset="0"/>
            </a:rPr>
            <a:t>Vanus alates 18. eluaastast</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chemeClr val="dk1"/>
              </a:solidFill>
              <a:latin typeface="Times New Roman" panose="02020603050405020304" pitchFamily="18" charset="0"/>
              <a:ea typeface="+mn-ea"/>
              <a:cs typeface="Times New Roman" panose="02020603050405020304" pitchFamily="18" charset="0"/>
            </a:rPr>
            <a:t>Välistatud</a:t>
          </a:r>
          <a:r>
            <a:rPr lang="et-EE" sz="1200" u="none" baseline="0">
              <a:solidFill>
                <a:schemeClr val="dk1"/>
              </a:solidFill>
              <a:latin typeface="Times New Roman" panose="02020603050405020304" pitchFamily="18" charset="0"/>
              <a:ea typeface="+mn-ea"/>
              <a:cs typeface="Times New Roman" panose="02020603050405020304" pitchFamily="18" charset="0"/>
            </a:rPr>
            <a:t> on </a:t>
          </a:r>
          <a:r>
            <a:rPr lang="et-EE" sz="1200" u="none">
              <a:solidFill>
                <a:schemeClr val="dk1"/>
              </a:solidFill>
              <a:latin typeface="Times New Roman" panose="02020603050405020304" pitchFamily="18" charset="0"/>
              <a:ea typeface="+mn-ea"/>
              <a:cs typeface="Times New Roman" panose="02020603050405020304" pitchFamily="18" charset="0"/>
            </a:rPr>
            <a:t>surnud patsientide raviarved (patsientide need raviarved, kui surma kuupäev on enne raviarve lõpu kuupäeva või kui surmakuupäev on raviarve lõpuga sama kuupäev).</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chemeClr val="dk1"/>
              </a:solidFill>
              <a:latin typeface="Times New Roman" panose="02020603050405020304" pitchFamily="18" charset="0"/>
              <a:ea typeface="+mn-ea"/>
              <a:cs typeface="Times New Roman" panose="02020603050405020304" pitchFamily="18" charset="0"/>
            </a:rPr>
            <a:t>Kui isikul on mitu raviarvet ja uus raviarve algab sama kuupäevaga, mis eelmine raviarve lõppeb või järgmisel kuupäeval (päevade vahe ≤1), siis liidetakse need raviarve pikkused kokku ja loetakse üheks</a:t>
          </a:r>
          <a:r>
            <a:rPr lang="et-EE" sz="1200" u="none" baseline="0">
              <a:solidFill>
                <a:schemeClr val="dk1"/>
              </a:solidFill>
              <a:latin typeface="Times New Roman" panose="02020603050405020304" pitchFamily="18" charset="0"/>
              <a:ea typeface="+mn-ea"/>
              <a:cs typeface="Times New Roman" panose="02020603050405020304" pitchFamily="18" charset="0"/>
            </a:rPr>
            <a:t> ravi</a:t>
          </a:r>
          <a:r>
            <a:rPr lang="et-EE" sz="1200" u="none">
              <a:solidFill>
                <a:schemeClr val="dk1"/>
              </a:solidFill>
              <a:latin typeface="Times New Roman" panose="02020603050405020304" pitchFamily="18" charset="0"/>
              <a:ea typeface="+mn-ea"/>
              <a:cs typeface="Times New Roman" panose="02020603050405020304" pitchFamily="18" charset="0"/>
            </a:rPr>
            <a:t>episoodiks (arvesse läheb ravi alustanud raviasutuse arve).</a:t>
          </a:r>
        </a:p>
        <a:p>
          <a:pPr marL="0" marR="0" lvl="0" indent="0" defTabSz="914400" eaLnBrk="1" fontAlgn="auto" latinLnBrk="0" hangingPunct="1">
            <a:lnSpc>
              <a:spcPct val="100000"/>
            </a:lnSpc>
            <a:spcBef>
              <a:spcPts val="0"/>
            </a:spcBef>
            <a:spcAft>
              <a:spcPts val="0"/>
            </a:spcAft>
            <a:buClrTx/>
            <a:buSzTx/>
            <a:buFontTx/>
            <a:buNone/>
            <a:tabLst/>
            <a:defRPr/>
          </a:pPr>
          <a:r>
            <a:rPr lang="et-EE" sz="1200" u="none">
              <a:solidFill>
                <a:schemeClr val="tx1"/>
              </a:solidFill>
              <a:latin typeface="Times New Roman" panose="02020603050405020304" pitchFamily="18" charset="0"/>
              <a:ea typeface="+mn-ea"/>
              <a:cs typeface="Times New Roman" panose="02020603050405020304" pitchFamily="18" charset="0"/>
            </a:rPr>
            <a:t>Kui isikul </a:t>
          </a:r>
          <a:r>
            <a:rPr lang="et-EE" sz="1200" u="none" baseline="0">
              <a:solidFill>
                <a:schemeClr val="tx1"/>
              </a:solidFill>
              <a:latin typeface="Times New Roman" panose="02020603050405020304" pitchFamily="18" charset="0"/>
              <a:ea typeface="+mn-ea"/>
              <a:cs typeface="Times New Roman" panose="02020603050405020304" pitchFamily="18" charset="0"/>
            </a:rPr>
            <a:t>peale raviepisoodide loomist on veel arveid, </a:t>
          </a:r>
          <a:r>
            <a:rPr lang="et-EE" sz="1200" u="none">
              <a:solidFill>
                <a:schemeClr val="tx1"/>
              </a:solidFill>
              <a:latin typeface="Times New Roman" panose="02020603050405020304" pitchFamily="18" charset="0"/>
              <a:ea typeface="+mn-ea"/>
              <a:cs typeface="Times New Roman" panose="02020603050405020304" pitchFamily="18" charset="0"/>
            </a:rPr>
            <a:t>mille alguse ja lõpu kuupäev on sama (0 päeva arved) ja sellele arvele ei järgne</a:t>
          </a:r>
          <a:r>
            <a:rPr lang="et-EE" sz="1200" u="none" baseline="0">
              <a:solidFill>
                <a:schemeClr val="tx1"/>
              </a:solidFill>
              <a:latin typeface="Times New Roman" panose="02020603050405020304" pitchFamily="18" charset="0"/>
              <a:ea typeface="+mn-ea"/>
              <a:cs typeface="Times New Roman" panose="02020603050405020304" pitchFamily="18" charset="0"/>
            </a:rPr>
            <a:t> </a:t>
          </a:r>
          <a:r>
            <a:rPr lang="et-EE" sz="1200" u="none">
              <a:solidFill>
                <a:schemeClr val="tx1"/>
              </a:solidFill>
              <a:latin typeface="Times New Roman" panose="02020603050405020304" pitchFamily="18" charset="0"/>
              <a:ea typeface="+mn-ea"/>
              <a:cs typeface="Times New Roman" panose="02020603050405020304" pitchFamily="18" charset="0"/>
            </a:rPr>
            <a:t>ega eelne  ≤1 päeva jooksul uut arvet, siis need arved välistatakse (hospitaliseerimist ei toimunud).</a:t>
          </a:r>
        </a:p>
        <a:p>
          <a:pPr marL="0" marR="0" lvl="0" indent="0" defTabSz="914400" eaLnBrk="1" fontAlgn="auto" latinLnBrk="0" hangingPunct="1">
            <a:lnSpc>
              <a:spcPct val="100000"/>
            </a:lnSpc>
            <a:spcBef>
              <a:spcPts val="0"/>
            </a:spcBef>
            <a:spcAft>
              <a:spcPts val="0"/>
            </a:spcAft>
            <a:buClrTx/>
            <a:buSzTx/>
            <a:buFontTx/>
            <a:buNone/>
            <a:tabLst/>
            <a:defRPr/>
          </a:pPr>
          <a:endParaRPr lang="et-EE" sz="1200" u="none">
            <a:solidFill>
              <a:schemeClr val="dk1"/>
            </a:solidFill>
            <a:latin typeface="Times New Roman" panose="02020603050405020304" pitchFamily="18" charset="0"/>
            <a:ea typeface="+mn-ea"/>
            <a:cs typeface="Times New Roman" panose="02020603050405020304" pitchFamily="18" charset="0"/>
          </a:endParaRPr>
        </a:p>
        <a:p>
          <a:endParaRPr lang="et-EE" sz="1100" b="0" i="0" u="none" strike="noStrike">
            <a:solidFill>
              <a:schemeClr val="dk1"/>
            </a:solidFill>
            <a:effectLst/>
            <a:latin typeface="+mn-lt"/>
            <a:ea typeface="+mn-ea"/>
            <a:cs typeface="+mn-cs"/>
          </a:endParaRPr>
        </a:p>
        <a:p>
          <a:endParaRPr lang="et-EE"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aigekassa.ee/sites/default/files/Maailmapanga-uuring/operations_manual_-_estonia_ras.pdf" TargetMode="External"/><Relationship Id="rId1" Type="http://schemas.openxmlformats.org/officeDocument/2006/relationships/hyperlink" Target="https://www.haigekassa.ee/sites/default/files/Maailmapanga-uuring/veeb_eng_summary_report_hk_2015_mai.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opLeftCell="A7" zoomScaleNormal="100" workbookViewId="0">
      <selection activeCell="L6" sqref="L6"/>
    </sheetView>
  </sheetViews>
  <sheetFormatPr defaultRowHeight="15" x14ac:dyDescent="0.25"/>
  <cols>
    <col min="12" max="12" width="36.7109375" customWidth="1"/>
  </cols>
  <sheetData>
    <row r="1" spans="1:13" ht="15.75" x14ac:dyDescent="0.25">
      <c r="A1" s="1"/>
      <c r="L1" s="7"/>
      <c r="M1" s="6"/>
    </row>
    <row r="2" spans="1:13" ht="15.75" x14ac:dyDescent="0.25">
      <c r="L2" s="8"/>
    </row>
    <row r="3" spans="1:13" ht="15.75" x14ac:dyDescent="0.25">
      <c r="L3" s="9"/>
      <c r="M3" s="2"/>
    </row>
    <row r="4" spans="1:13" x14ac:dyDescent="0.25">
      <c r="L4" s="10"/>
      <c r="M4" s="2"/>
    </row>
    <row r="5" spans="1:13" ht="15.75" x14ac:dyDescent="0.25">
      <c r="L5" s="11"/>
      <c r="M5" s="2"/>
    </row>
    <row r="6" spans="1:13" ht="15.75" x14ac:dyDescent="0.25">
      <c r="L6" s="12"/>
      <c r="M6" s="2"/>
    </row>
    <row r="7" spans="1:13" x14ac:dyDescent="0.25">
      <c r="L7" s="3"/>
      <c r="M7" s="2"/>
    </row>
    <row r="8" spans="1:13" x14ac:dyDescent="0.25">
      <c r="M8" s="2"/>
    </row>
    <row r="9" spans="1:13" x14ac:dyDescent="0.25">
      <c r="M9" s="2"/>
    </row>
    <row r="10" spans="1:13" x14ac:dyDescent="0.25">
      <c r="M10" s="2"/>
    </row>
    <row r="11" spans="1:13" x14ac:dyDescent="0.25">
      <c r="M11" s="2"/>
    </row>
    <row r="12" spans="1:13" x14ac:dyDescent="0.25">
      <c r="M12" s="2"/>
    </row>
    <row r="13" spans="1:13" x14ac:dyDescent="0.25">
      <c r="M13" s="2"/>
    </row>
    <row r="14" spans="1:13" x14ac:dyDescent="0.25">
      <c r="M14" s="2"/>
    </row>
    <row r="15" spans="1:13" x14ac:dyDescent="0.25">
      <c r="M15" s="2"/>
    </row>
    <row r="16" spans="1:13" x14ac:dyDescent="0.25">
      <c r="M16" s="2"/>
    </row>
    <row r="17" spans="1:13" x14ac:dyDescent="0.25">
      <c r="M17" s="2"/>
    </row>
    <row r="18" spans="1:13" x14ac:dyDescent="0.25">
      <c r="M18" s="2"/>
    </row>
    <row r="19" spans="1:13" x14ac:dyDescent="0.25">
      <c r="M19" s="2"/>
    </row>
    <row r="20" spans="1:13" x14ac:dyDescent="0.25">
      <c r="M20" s="2"/>
    </row>
    <row r="21" spans="1:13" x14ac:dyDescent="0.25">
      <c r="M21" s="2"/>
    </row>
    <row r="22" spans="1:13" x14ac:dyDescent="0.25">
      <c r="M22" s="2"/>
    </row>
    <row r="23" spans="1:13" x14ac:dyDescent="0.25">
      <c r="M23" s="2"/>
    </row>
    <row r="24" spans="1:13" x14ac:dyDescent="0.25">
      <c r="M24" s="2"/>
    </row>
    <row r="25" spans="1:13" x14ac:dyDescent="0.25">
      <c r="M25" s="2"/>
    </row>
    <row r="26" spans="1:13" x14ac:dyDescent="0.25">
      <c r="M26" s="2"/>
    </row>
    <row r="27" spans="1:13" x14ac:dyDescent="0.25">
      <c r="M27" s="2"/>
    </row>
    <row r="28" spans="1:13" x14ac:dyDescent="0.25">
      <c r="M28" s="2"/>
    </row>
    <row r="29" spans="1:13" ht="11.25" customHeight="1" x14ac:dyDescent="0.25">
      <c r="A29" s="3"/>
      <c r="B29" s="3"/>
      <c r="C29" s="3"/>
      <c r="D29" s="3"/>
      <c r="E29" s="3"/>
      <c r="F29" s="3"/>
      <c r="G29" s="3"/>
      <c r="H29" s="3"/>
      <c r="I29" s="3"/>
      <c r="J29" s="3"/>
    </row>
    <row r="30" spans="1:13" x14ac:dyDescent="0.25">
      <c r="A30" t="s">
        <v>2</v>
      </c>
    </row>
    <row r="31" spans="1:13" x14ac:dyDescent="0.25">
      <c r="A31" s="4" t="s">
        <v>0</v>
      </c>
    </row>
    <row r="32" spans="1:13" x14ac:dyDescent="0.25">
      <c r="A32" t="s">
        <v>3</v>
      </c>
    </row>
    <row r="33" spans="1:1" x14ac:dyDescent="0.25">
      <c r="A33" s="5" t="s">
        <v>1</v>
      </c>
    </row>
  </sheetData>
  <hyperlinks>
    <hyperlink ref="A33" r:id="rId1" xr:uid="{00000000-0004-0000-0000-000000000000}"/>
    <hyperlink ref="A31"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tabSelected="1" workbookViewId="0">
      <selection activeCell="C70" sqref="C70"/>
    </sheetView>
  </sheetViews>
  <sheetFormatPr defaultRowHeight="15" x14ac:dyDescent="0.25"/>
  <cols>
    <col min="1" max="1" width="18.28515625" customWidth="1"/>
    <col min="2" max="2" width="28.85546875" customWidth="1"/>
    <col min="3" max="3" width="19.28515625" customWidth="1"/>
    <col min="4" max="4" width="20.7109375" customWidth="1"/>
    <col min="5" max="5" width="16.85546875" customWidth="1"/>
    <col min="6" max="6" width="15.140625" customWidth="1"/>
    <col min="7" max="7" width="5.140625" customWidth="1"/>
    <col min="8" max="8" width="5.5703125" customWidth="1"/>
    <col min="9" max="9" width="17.140625" customWidth="1"/>
    <col min="10" max="10" width="12.7109375" customWidth="1"/>
    <col min="11" max="11" width="16.140625" customWidth="1"/>
    <col min="12" max="12" width="16.7109375" customWidth="1"/>
  </cols>
  <sheetData>
    <row r="1" spans="1:12" ht="15.75" x14ac:dyDescent="0.25">
      <c r="A1" s="27" t="s">
        <v>16</v>
      </c>
    </row>
    <row r="3" spans="1:12" x14ac:dyDescent="0.25">
      <c r="A3" s="13" t="s">
        <v>120</v>
      </c>
    </row>
    <row r="4" spans="1:12" ht="15" customHeight="1" x14ac:dyDescent="0.25">
      <c r="A4" s="73" t="s">
        <v>4</v>
      </c>
      <c r="B4" s="73" t="s">
        <v>5</v>
      </c>
      <c r="C4" s="74" t="s">
        <v>126</v>
      </c>
      <c r="D4" s="74" t="s">
        <v>127</v>
      </c>
      <c r="E4" s="74" t="s">
        <v>152</v>
      </c>
      <c r="F4" s="77" t="s">
        <v>24</v>
      </c>
    </row>
    <row r="5" spans="1:12" x14ac:dyDescent="0.25">
      <c r="A5" s="73"/>
      <c r="B5" s="73"/>
      <c r="C5" s="75"/>
      <c r="D5" s="75"/>
      <c r="E5" s="75"/>
      <c r="F5" s="77"/>
    </row>
    <row r="6" spans="1:12" x14ac:dyDescent="0.25">
      <c r="A6" s="73"/>
      <c r="B6" s="73"/>
      <c r="C6" s="75"/>
      <c r="D6" s="75"/>
      <c r="E6" s="75"/>
      <c r="F6" s="77"/>
    </row>
    <row r="7" spans="1:12" ht="9" customHeight="1" x14ac:dyDescent="0.25">
      <c r="A7" s="73"/>
      <c r="B7" s="73"/>
      <c r="C7" s="76"/>
      <c r="D7" s="76"/>
      <c r="E7" s="76"/>
      <c r="F7" s="77"/>
      <c r="I7" s="66" t="s">
        <v>121</v>
      </c>
      <c r="J7" s="66" t="s">
        <v>122</v>
      </c>
      <c r="K7" s="66" t="s">
        <v>123</v>
      </c>
      <c r="L7" s="66" t="s">
        <v>124</v>
      </c>
    </row>
    <row r="8" spans="1:12" x14ac:dyDescent="0.25">
      <c r="A8" s="73" t="s">
        <v>6</v>
      </c>
      <c r="B8" s="68" t="s">
        <v>132</v>
      </c>
      <c r="C8" s="14">
        <v>811</v>
      </c>
      <c r="D8" s="14">
        <v>21</v>
      </c>
      <c r="E8" s="15">
        <v>2.5893958076448828E-2</v>
      </c>
      <c r="F8" s="61" t="str">
        <f>ROUND(I8*100,0)&amp;-ROUND(J8*100,0)&amp;"%"</f>
        <v>2-4%</v>
      </c>
      <c r="G8" s="56">
        <f>$E$31</f>
        <v>9.2927207021166747E-3</v>
      </c>
      <c r="H8" s="56">
        <f>Aruandesse2016!$J$12</f>
        <v>5.7599594011672167E-2</v>
      </c>
      <c r="I8" s="64">
        <f>(((2*C8*(D8/C8))+3.841443202-(1.95996*SQRT(3.841443202+(4*C8*(D8/C8)*(1-(D8/C8))))))/(2*(C8+3.841443202)))</f>
        <v>1.6997671406485847E-2</v>
      </c>
      <c r="J8" s="64">
        <f>(((2*C8*(D8/C8))+3.841443202+(1.95996*SQRT(3.841443202+(4*C8*(D8/C8)*(1-(D8/C8))))))/(2*(C8+3.841443202)))</f>
        <v>3.926044308246493E-2</v>
      </c>
      <c r="K8" s="65">
        <f>E8-I8</f>
        <v>8.8962866699629807E-3</v>
      </c>
      <c r="L8" s="65">
        <f>J8-E8</f>
        <v>1.3366485006016102E-2</v>
      </c>
    </row>
    <row r="9" spans="1:12" x14ac:dyDescent="0.25">
      <c r="A9" s="73"/>
      <c r="B9" s="69" t="s">
        <v>133</v>
      </c>
      <c r="C9" s="14">
        <v>649</v>
      </c>
      <c r="D9" s="14">
        <v>7</v>
      </c>
      <c r="E9" s="15">
        <v>1.078582434514638E-2</v>
      </c>
      <c r="F9" s="61" t="str">
        <f t="shared" ref="F9:F31" si="0">ROUND(I9*100,0)&amp;-ROUND(J9*100,0)&amp;"%"</f>
        <v>1-2%</v>
      </c>
      <c r="G9" s="56">
        <f t="shared" ref="G9:G30" si="1">$E$31</f>
        <v>9.2927207021166747E-3</v>
      </c>
      <c r="H9" s="56">
        <f>Aruandesse2016!$J$12</f>
        <v>5.7599594011672167E-2</v>
      </c>
      <c r="I9" s="64">
        <f t="shared" ref="I9:I31" si="2">(((2*C9*(D9/C9))+3.841443202-(1.95996*SQRT(3.841443202+(4*C9*(D9/C9)*(1-(D9/C9))))))/(2*(C9+3.841443202)))</f>
        <v>5.2342806083568094E-3</v>
      </c>
      <c r="J9" s="64">
        <f t="shared" ref="J9:J31" si="3">(((2*C9*(D9/C9))+3.841443202+(1.95996*SQRT(3.841443202+(4*C9*(D9/C9)*(1-(D9/C9))))))/(2*(C9+3.841443202)))</f>
        <v>2.209462656777594E-2</v>
      </c>
      <c r="K9" s="65">
        <f t="shared" ref="K9:K29" si="4">E9-I9</f>
        <v>5.5515437367895703E-3</v>
      </c>
      <c r="L9" s="65">
        <f t="shared" ref="L9:L29" si="5">J9-E9</f>
        <v>1.130880222262956E-2</v>
      </c>
    </row>
    <row r="10" spans="1:12" x14ac:dyDescent="0.25">
      <c r="A10" s="73"/>
      <c r="B10" s="70" t="s">
        <v>7</v>
      </c>
      <c r="C10" s="16">
        <v>1460</v>
      </c>
      <c r="D10" s="16">
        <v>28</v>
      </c>
      <c r="E10" s="17">
        <v>1.9178082191780823E-2</v>
      </c>
      <c r="F10" s="61" t="str">
        <f t="shared" si="0"/>
        <v>1-3%</v>
      </c>
      <c r="G10" s="56">
        <f t="shared" si="1"/>
        <v>9.2927207021166747E-3</v>
      </c>
      <c r="H10" s="56">
        <f>Aruandesse2016!$J$12</f>
        <v>5.7599594011672167E-2</v>
      </c>
      <c r="I10" s="64">
        <f t="shared" si="2"/>
        <v>1.3301627667448315E-2</v>
      </c>
      <c r="J10" s="64">
        <f t="shared" si="3"/>
        <v>2.7578102497249787E-2</v>
      </c>
      <c r="K10" s="65">
        <f t="shared" si="4"/>
        <v>5.8764545243325077E-3</v>
      </c>
      <c r="L10" s="65">
        <f t="shared" si="5"/>
        <v>8.4000203054689637E-3</v>
      </c>
    </row>
    <row r="11" spans="1:12" x14ac:dyDescent="0.25">
      <c r="A11" s="73" t="s">
        <v>8</v>
      </c>
      <c r="B11" s="69" t="s">
        <v>134</v>
      </c>
      <c r="C11" s="14">
        <v>493</v>
      </c>
      <c r="D11" s="14">
        <v>2</v>
      </c>
      <c r="E11" s="15">
        <v>4.0567951318458417E-3</v>
      </c>
      <c r="F11" s="61" t="s">
        <v>125</v>
      </c>
      <c r="G11" s="56">
        <f t="shared" si="1"/>
        <v>9.2927207021166747E-3</v>
      </c>
      <c r="H11" s="56">
        <f>Aruandesse2016!$J$12</f>
        <v>5.7599594011672167E-2</v>
      </c>
      <c r="I11" s="64">
        <f t="shared" si="2"/>
        <v>1.113228014508469E-3</v>
      </c>
      <c r="J11" s="64">
        <f t="shared" si="3"/>
        <v>1.4669358783130949E-2</v>
      </c>
      <c r="K11" s="65">
        <f t="shared" si="4"/>
        <v>2.9435671173373727E-3</v>
      </c>
      <c r="L11" s="65">
        <f t="shared" si="5"/>
        <v>1.0612563651285108E-2</v>
      </c>
    </row>
    <row r="12" spans="1:12" x14ac:dyDescent="0.25">
      <c r="A12" s="73"/>
      <c r="B12" s="69" t="s">
        <v>136</v>
      </c>
      <c r="C12" s="14">
        <v>348</v>
      </c>
      <c r="D12" s="14">
        <v>1</v>
      </c>
      <c r="E12" s="15">
        <v>2.8735632183908046E-3</v>
      </c>
      <c r="F12" s="61" t="s">
        <v>125</v>
      </c>
      <c r="G12" s="56">
        <f t="shared" si="1"/>
        <v>9.2927207021166747E-3</v>
      </c>
      <c r="H12" s="56">
        <f>Aruandesse2016!$J$12</f>
        <v>5.7599594011672167E-2</v>
      </c>
      <c r="I12" s="64">
        <f t="shared" si="2"/>
        <v>5.0743613793616455E-4</v>
      </c>
      <c r="J12" s="64">
        <f t="shared" si="3"/>
        <v>1.6095051473639193E-2</v>
      </c>
      <c r="K12" s="65">
        <f t="shared" si="4"/>
        <v>2.3661270804546399E-3</v>
      </c>
      <c r="L12" s="65">
        <f t="shared" si="5"/>
        <v>1.3221488255248388E-2</v>
      </c>
    </row>
    <row r="13" spans="1:12" x14ac:dyDescent="0.25">
      <c r="A13" s="73"/>
      <c r="B13" s="71" t="s">
        <v>135</v>
      </c>
      <c r="C13" s="14">
        <v>452</v>
      </c>
      <c r="D13" s="14">
        <v>1</v>
      </c>
      <c r="E13" s="15">
        <v>2.2123893805309734E-3</v>
      </c>
      <c r="F13" s="61" t="s">
        <v>125</v>
      </c>
      <c r="G13" s="56">
        <f t="shared" si="1"/>
        <v>9.2927207021166747E-3</v>
      </c>
      <c r="H13" s="56">
        <f>Aruandesse2016!$J$12</f>
        <v>5.7599594011672167E-2</v>
      </c>
      <c r="I13" s="64">
        <f t="shared" si="2"/>
        <v>3.9064897600829513E-4</v>
      </c>
      <c r="J13" s="64">
        <f t="shared" si="3"/>
        <v>1.2423989291560199E-2</v>
      </c>
      <c r="K13" s="65">
        <f t="shared" si="4"/>
        <v>1.8217404045226782E-3</v>
      </c>
      <c r="L13" s="65">
        <f t="shared" si="5"/>
        <v>1.0211599911029226E-2</v>
      </c>
    </row>
    <row r="14" spans="1:12" x14ac:dyDescent="0.25">
      <c r="A14" s="73"/>
      <c r="B14" s="69" t="s">
        <v>137</v>
      </c>
      <c r="C14" s="14">
        <v>218</v>
      </c>
      <c r="D14" s="14">
        <v>1</v>
      </c>
      <c r="E14" s="15">
        <v>4.5871559633027525E-3</v>
      </c>
      <c r="F14" s="61" t="s">
        <v>125</v>
      </c>
      <c r="G14" s="56">
        <f t="shared" si="1"/>
        <v>9.2927207021166747E-3</v>
      </c>
      <c r="H14" s="56">
        <f>Aruandesse2016!$J$12</f>
        <v>5.7599594011672167E-2</v>
      </c>
      <c r="I14" s="64">
        <f t="shared" si="2"/>
        <v>8.1020743180959878E-4</v>
      </c>
      <c r="J14" s="64">
        <f t="shared" si="3"/>
        <v>2.552140634461636E-2</v>
      </c>
      <c r="K14" s="65">
        <f t="shared" si="4"/>
        <v>3.7769485314931538E-3</v>
      </c>
      <c r="L14" s="65">
        <f t="shared" si="5"/>
        <v>2.0934250381313607E-2</v>
      </c>
    </row>
    <row r="15" spans="1:12" x14ac:dyDescent="0.25">
      <c r="A15" s="73"/>
      <c r="B15" s="70" t="s">
        <v>9</v>
      </c>
      <c r="C15" s="16">
        <v>1511</v>
      </c>
      <c r="D15" s="16">
        <v>5</v>
      </c>
      <c r="E15" s="17">
        <v>3.3090668431502318E-3</v>
      </c>
      <c r="F15" s="61" t="s">
        <v>125</v>
      </c>
      <c r="G15" s="56">
        <f t="shared" si="1"/>
        <v>9.2927207021166747E-3</v>
      </c>
      <c r="H15" s="56">
        <f>Aruandesse2016!$J$12</f>
        <v>5.7599594011672167E-2</v>
      </c>
      <c r="I15" s="64">
        <f t="shared" si="2"/>
        <v>1.4142408105204322E-3</v>
      </c>
      <c r="J15" s="64">
        <f t="shared" si="3"/>
        <v>7.7229816124036559E-3</v>
      </c>
      <c r="K15" s="65">
        <f t="shared" si="4"/>
        <v>1.8948260326297995E-3</v>
      </c>
      <c r="L15" s="65">
        <f t="shared" si="5"/>
        <v>4.4139147692534245E-3</v>
      </c>
    </row>
    <row r="16" spans="1:12" x14ac:dyDescent="0.25">
      <c r="A16" s="73" t="s">
        <v>10</v>
      </c>
      <c r="B16" s="69" t="s">
        <v>138</v>
      </c>
      <c r="C16" s="14">
        <v>17</v>
      </c>
      <c r="D16" s="14">
        <v>2</v>
      </c>
      <c r="E16" s="15">
        <v>0.11764705882352941</v>
      </c>
      <c r="F16" s="61" t="str">
        <f t="shared" si="0"/>
        <v>3-34%</v>
      </c>
      <c r="G16" s="56">
        <f t="shared" si="1"/>
        <v>9.2927207021166747E-3</v>
      </c>
      <c r="H16" s="56">
        <f>Aruandesse2016!$J$12</f>
        <v>5.7599594011672167E-2</v>
      </c>
      <c r="I16" s="64">
        <f t="shared" si="2"/>
        <v>3.2879850523597196E-2</v>
      </c>
      <c r="J16" s="64">
        <f t="shared" si="3"/>
        <v>0.34336296174227859</v>
      </c>
      <c r="K16" s="65">
        <f t="shared" si="4"/>
        <v>8.4767208299932215E-2</v>
      </c>
      <c r="L16" s="65">
        <f t="shared" si="5"/>
        <v>0.22571590291874918</v>
      </c>
    </row>
    <row r="17" spans="1:12" x14ac:dyDescent="0.25">
      <c r="A17" s="73"/>
      <c r="B17" s="69" t="s">
        <v>139</v>
      </c>
      <c r="C17" s="14">
        <v>39</v>
      </c>
      <c r="D17" s="14">
        <v>0</v>
      </c>
      <c r="E17" s="15">
        <v>0</v>
      </c>
      <c r="F17" s="61" t="s">
        <v>125</v>
      </c>
      <c r="G17" s="56">
        <f t="shared" si="1"/>
        <v>9.2927207021166747E-3</v>
      </c>
      <c r="H17" s="56">
        <f>Aruandesse2016!$J$12</f>
        <v>5.7599594011672167E-2</v>
      </c>
      <c r="I17" s="64">
        <f t="shared" si="2"/>
        <v>2.3341885987017523E-12</v>
      </c>
      <c r="J17" s="64">
        <f t="shared" si="3"/>
        <v>8.9666521825312054E-2</v>
      </c>
      <c r="K17" s="65">
        <f t="shared" si="4"/>
        <v>-2.3341885987017523E-12</v>
      </c>
      <c r="L17" s="65">
        <f t="shared" si="5"/>
        <v>8.9666521825312054E-2</v>
      </c>
    </row>
    <row r="18" spans="1:12" x14ac:dyDescent="0.25">
      <c r="A18" s="73"/>
      <c r="B18" s="69" t="s">
        <v>140</v>
      </c>
      <c r="C18" s="14">
        <v>68</v>
      </c>
      <c r="D18" s="14">
        <v>0</v>
      </c>
      <c r="E18" s="15">
        <v>0</v>
      </c>
      <c r="F18" s="61" t="s">
        <v>125</v>
      </c>
      <c r="G18" s="56">
        <f t="shared" si="1"/>
        <v>9.2927207021166747E-3</v>
      </c>
      <c r="H18" s="56">
        <f>Aruandesse2016!$J$12</f>
        <v>5.7599594011672167E-2</v>
      </c>
      <c r="I18" s="64">
        <f t="shared" si="2"/>
        <v>1.3919543346708993E-12</v>
      </c>
      <c r="J18" s="64">
        <f t="shared" si="3"/>
        <v>5.3471130738546438E-2</v>
      </c>
      <c r="K18" s="65">
        <f t="shared" si="4"/>
        <v>-1.3919543346708993E-12</v>
      </c>
      <c r="L18" s="65">
        <f t="shared" si="5"/>
        <v>5.3471130738546438E-2</v>
      </c>
    </row>
    <row r="19" spans="1:12" x14ac:dyDescent="0.25">
      <c r="A19" s="73"/>
      <c r="B19" s="69" t="s">
        <v>141</v>
      </c>
      <c r="C19" s="14">
        <v>79</v>
      </c>
      <c r="D19" s="14">
        <v>1</v>
      </c>
      <c r="E19" s="15">
        <v>1.2658227848101266E-2</v>
      </c>
      <c r="F19" s="61" t="str">
        <f t="shared" si="0"/>
        <v>0-7%</v>
      </c>
      <c r="G19" s="56">
        <f t="shared" si="1"/>
        <v>9.2927207021166747E-3</v>
      </c>
      <c r="H19" s="56">
        <f>Aruandesse2016!$J$12</f>
        <v>5.7599594011672167E-2</v>
      </c>
      <c r="I19" s="64">
        <f t="shared" si="2"/>
        <v>2.2380002319424548E-3</v>
      </c>
      <c r="J19" s="64">
        <f t="shared" si="3"/>
        <v>6.827553715002066E-2</v>
      </c>
      <c r="K19" s="65">
        <f t="shared" si="4"/>
        <v>1.042022761615881E-2</v>
      </c>
      <c r="L19" s="65">
        <f t="shared" si="5"/>
        <v>5.5617309301919396E-2</v>
      </c>
    </row>
    <row r="20" spans="1:12" x14ac:dyDescent="0.25">
      <c r="A20" s="73"/>
      <c r="B20" s="69" t="s">
        <v>142</v>
      </c>
      <c r="C20" s="14">
        <v>69</v>
      </c>
      <c r="D20" s="14">
        <v>0</v>
      </c>
      <c r="E20" s="15">
        <v>0</v>
      </c>
      <c r="F20" s="61" t="s">
        <v>125</v>
      </c>
      <c r="G20" s="56">
        <f t="shared" si="1"/>
        <v>9.2927207021166747E-3</v>
      </c>
      <c r="H20" s="56">
        <f>Aruandesse2016!$J$12</f>
        <v>5.7599594011672167E-2</v>
      </c>
      <c r="I20" s="64">
        <f t="shared" si="2"/>
        <v>1.3728449613048224E-12</v>
      </c>
      <c r="J20" s="64">
        <f t="shared" si="3"/>
        <v>5.2737055075187278E-2</v>
      </c>
      <c r="K20" s="65">
        <f t="shared" si="4"/>
        <v>-1.3728449613048224E-12</v>
      </c>
      <c r="L20" s="65">
        <f t="shared" si="5"/>
        <v>5.2737055075187278E-2</v>
      </c>
    </row>
    <row r="21" spans="1:12" x14ac:dyDescent="0.25">
      <c r="A21" s="73"/>
      <c r="B21" s="69" t="s">
        <v>143</v>
      </c>
      <c r="C21" s="14">
        <v>35</v>
      </c>
      <c r="D21" s="14">
        <v>0</v>
      </c>
      <c r="E21" s="15">
        <v>0</v>
      </c>
      <c r="F21" s="61" t="s">
        <v>125</v>
      </c>
      <c r="G21" s="56">
        <f t="shared" si="1"/>
        <v>9.2927207021166747E-3</v>
      </c>
      <c r="H21" s="56">
        <f>Aruandesse2016!$J$12</f>
        <v>5.7599594011672167E-2</v>
      </c>
      <c r="I21" s="64">
        <f t="shared" si="2"/>
        <v>2.574569841650167E-12</v>
      </c>
      <c r="J21" s="64">
        <f t="shared" si="3"/>
        <v>9.8900629977163118E-2</v>
      </c>
      <c r="K21" s="65">
        <f t="shared" si="4"/>
        <v>-2.574569841650167E-12</v>
      </c>
      <c r="L21" s="65">
        <f t="shared" si="5"/>
        <v>9.8900629977163118E-2</v>
      </c>
    </row>
    <row r="22" spans="1:12" x14ac:dyDescent="0.25">
      <c r="A22" s="73"/>
      <c r="B22" s="69" t="s">
        <v>144</v>
      </c>
      <c r="C22" s="14">
        <v>61</v>
      </c>
      <c r="D22" s="14">
        <v>0</v>
      </c>
      <c r="E22" s="15">
        <v>0</v>
      </c>
      <c r="F22" s="61" t="s">
        <v>125</v>
      </c>
      <c r="G22" s="56">
        <f t="shared" si="1"/>
        <v>9.2927207021166747E-3</v>
      </c>
      <c r="H22" s="56">
        <f>Aruandesse2016!$J$12</f>
        <v>5.7599594011672167E-2</v>
      </c>
      <c r="I22" s="64">
        <f t="shared" si="2"/>
        <v>1.5422236664675697E-12</v>
      </c>
      <c r="J22" s="64">
        <f t="shared" si="3"/>
        <v>5.9243641291770524E-2</v>
      </c>
      <c r="K22" s="65">
        <f t="shared" si="4"/>
        <v>-1.5422236664675697E-12</v>
      </c>
      <c r="L22" s="65">
        <f t="shared" si="5"/>
        <v>5.9243641291770524E-2</v>
      </c>
    </row>
    <row r="23" spans="1:12" x14ac:dyDescent="0.25">
      <c r="A23" s="73"/>
      <c r="B23" s="69" t="s">
        <v>145</v>
      </c>
      <c r="C23" s="14">
        <v>51</v>
      </c>
      <c r="D23" s="14">
        <v>0</v>
      </c>
      <c r="E23" s="15">
        <v>0</v>
      </c>
      <c r="F23" s="61" t="s">
        <v>125</v>
      </c>
      <c r="G23" s="56">
        <f t="shared" si="1"/>
        <v>9.2927207021166747E-3</v>
      </c>
      <c r="H23" s="56">
        <f>Aruandesse2016!$J$12</f>
        <v>5.7599594011672167E-2</v>
      </c>
      <c r="I23" s="64">
        <f t="shared" si="2"/>
        <v>1.8234386703811291E-12</v>
      </c>
      <c r="J23" s="64">
        <f t="shared" si="3"/>
        <v>7.0046355048510228E-2</v>
      </c>
      <c r="K23" s="65">
        <f t="shared" si="4"/>
        <v>-1.8234386703811291E-12</v>
      </c>
      <c r="L23" s="65">
        <f t="shared" si="5"/>
        <v>7.0046355048510228E-2</v>
      </c>
    </row>
    <row r="24" spans="1:12" x14ac:dyDescent="0.25">
      <c r="A24" s="73"/>
      <c r="B24" s="69" t="s">
        <v>146</v>
      </c>
      <c r="C24" s="14">
        <v>65</v>
      </c>
      <c r="D24" s="14">
        <v>0</v>
      </c>
      <c r="E24" s="15">
        <v>0</v>
      </c>
      <c r="F24" s="61" t="s">
        <v>125</v>
      </c>
      <c r="G24" s="56">
        <f t="shared" si="1"/>
        <v>9.2927207021166747E-3</v>
      </c>
      <c r="H24" s="56">
        <f>Aruandesse2016!$J$12</f>
        <v>5.7599594011672167E-2</v>
      </c>
      <c r="I24" s="64">
        <f t="shared" si="2"/>
        <v>1.4526134784915706E-12</v>
      </c>
      <c r="J24" s="64">
        <f t="shared" si="3"/>
        <v>5.5801317102375875E-2</v>
      </c>
      <c r="K24" s="65">
        <f t="shared" si="4"/>
        <v>-1.4526134784915706E-12</v>
      </c>
      <c r="L24" s="65">
        <f t="shared" si="5"/>
        <v>5.5801317102375875E-2</v>
      </c>
    </row>
    <row r="25" spans="1:12" x14ac:dyDescent="0.25">
      <c r="A25" s="73"/>
      <c r="B25" s="69" t="s">
        <v>147</v>
      </c>
      <c r="C25" s="14">
        <v>8</v>
      </c>
      <c r="D25" s="14">
        <v>0</v>
      </c>
      <c r="E25" s="15">
        <v>0</v>
      </c>
      <c r="F25" s="61" t="s">
        <v>125</v>
      </c>
      <c r="G25" s="56">
        <f t="shared" si="1"/>
        <v>9.2927207021166747E-3</v>
      </c>
      <c r="H25" s="56">
        <f>Aruandesse2016!$J$12</f>
        <v>5.7599594011672167E-2</v>
      </c>
      <c r="I25" s="64">
        <f t="shared" si="2"/>
        <v>8.4449172763964501E-12</v>
      </c>
      <c r="J25" s="64">
        <f t="shared" si="3"/>
        <v>0.32440667377868149</v>
      </c>
      <c r="K25" s="65">
        <f t="shared" si="4"/>
        <v>-8.4449172763964501E-12</v>
      </c>
      <c r="L25" s="65">
        <f t="shared" si="5"/>
        <v>0.32440667377868149</v>
      </c>
    </row>
    <row r="26" spans="1:12" x14ac:dyDescent="0.25">
      <c r="A26" s="73"/>
      <c r="B26" s="69" t="s">
        <v>148</v>
      </c>
      <c r="C26" s="14">
        <v>58</v>
      </c>
      <c r="D26" s="14">
        <v>0</v>
      </c>
      <c r="E26" s="15">
        <v>0</v>
      </c>
      <c r="F26" s="61" t="s">
        <v>125</v>
      </c>
      <c r="G26" s="56">
        <f t="shared" si="1"/>
        <v>9.2927207021166747E-3</v>
      </c>
      <c r="H26" s="56">
        <f>Aruandesse2016!$J$12</f>
        <v>5.7599594011672167E-2</v>
      </c>
      <c r="I26" s="64">
        <f t="shared" si="2"/>
        <v>1.6170387218712746E-12</v>
      </c>
      <c r="J26" s="64">
        <f t="shared" si="3"/>
        <v>6.2117618913779885E-2</v>
      </c>
      <c r="K26" s="65">
        <f t="shared" si="4"/>
        <v>-1.6170387218712746E-12</v>
      </c>
      <c r="L26" s="65">
        <f t="shared" si="5"/>
        <v>6.2117618913779885E-2</v>
      </c>
    </row>
    <row r="27" spans="1:12" x14ac:dyDescent="0.25">
      <c r="A27" s="73"/>
      <c r="B27" s="69" t="s">
        <v>149</v>
      </c>
      <c r="C27" s="14">
        <v>146</v>
      </c>
      <c r="D27" s="14">
        <v>0</v>
      </c>
      <c r="E27" s="15">
        <v>0</v>
      </c>
      <c r="F27" s="61" t="s">
        <v>125</v>
      </c>
      <c r="G27" s="56">
        <f t="shared" si="1"/>
        <v>9.2927207021166747E-3</v>
      </c>
      <c r="H27" s="56">
        <f>Aruandesse2016!$J$12</f>
        <v>5.7599594011672167E-2</v>
      </c>
      <c r="I27" s="64">
        <f t="shared" si="2"/>
        <v>6.6737216445004421E-13</v>
      </c>
      <c r="J27" s="64">
        <f t="shared" si="3"/>
        <v>2.5636720521447342E-2</v>
      </c>
      <c r="K27" s="65">
        <f t="shared" si="4"/>
        <v>-6.6737216445004421E-13</v>
      </c>
      <c r="L27" s="65">
        <f t="shared" si="5"/>
        <v>2.5636720521447342E-2</v>
      </c>
    </row>
    <row r="28" spans="1:12" x14ac:dyDescent="0.25">
      <c r="A28" s="73"/>
      <c r="B28" s="70" t="s">
        <v>11</v>
      </c>
      <c r="C28" s="16">
        <v>696</v>
      </c>
      <c r="D28" s="16">
        <v>3</v>
      </c>
      <c r="E28" s="17">
        <v>4.3103448275862068E-3</v>
      </c>
      <c r="F28" s="61" t="s">
        <v>125</v>
      </c>
      <c r="G28" s="56">
        <f t="shared" si="1"/>
        <v>9.2927207021166747E-3</v>
      </c>
      <c r="H28" s="56">
        <f>Aruandesse2016!$J$12</f>
        <v>5.7599594011672167E-2</v>
      </c>
      <c r="I28" s="64">
        <f t="shared" si="2"/>
        <v>1.4669689757802798E-3</v>
      </c>
      <c r="J28" s="64">
        <f t="shared" si="3"/>
        <v>1.2595420866370576E-2</v>
      </c>
      <c r="K28" s="65">
        <f t="shared" si="4"/>
        <v>2.843375851805927E-3</v>
      </c>
      <c r="L28" s="65">
        <f t="shared" si="5"/>
        <v>8.2850760387843687E-3</v>
      </c>
    </row>
    <row r="29" spans="1:12" x14ac:dyDescent="0.25">
      <c r="A29" s="18" t="s">
        <v>12</v>
      </c>
      <c r="B29" s="19"/>
      <c r="C29" s="20">
        <v>3667</v>
      </c>
      <c r="D29" s="20">
        <v>36</v>
      </c>
      <c r="E29" s="21">
        <v>9.8172893373329705E-3</v>
      </c>
      <c r="F29" s="61" t="str">
        <f t="shared" si="0"/>
        <v>1-1%</v>
      </c>
      <c r="G29" s="56">
        <f t="shared" si="1"/>
        <v>9.2927207021166747E-3</v>
      </c>
      <c r="H29" s="56">
        <f>Aruandesse2016!$J$12</f>
        <v>5.7599594011672167E-2</v>
      </c>
      <c r="I29" s="64">
        <f t="shared" si="2"/>
        <v>7.0998012569640457E-3</v>
      </c>
      <c r="J29" s="64">
        <f t="shared" si="3"/>
        <v>1.3560705162470146E-2</v>
      </c>
      <c r="K29" s="65">
        <f t="shared" si="4"/>
        <v>2.7174880803689247E-3</v>
      </c>
      <c r="L29" s="65">
        <f t="shared" si="5"/>
        <v>3.7434158251371755E-3</v>
      </c>
    </row>
    <row r="30" spans="1:12" ht="30" customHeight="1" x14ac:dyDescent="0.25">
      <c r="A30" s="22" t="s">
        <v>13</v>
      </c>
      <c r="B30" s="23" t="s">
        <v>14</v>
      </c>
      <c r="C30" s="20">
        <v>207</v>
      </c>
      <c r="D30" s="20">
        <v>0</v>
      </c>
      <c r="E30" s="21">
        <v>0</v>
      </c>
      <c r="F30" s="72" t="s">
        <v>125</v>
      </c>
      <c r="G30" s="56">
        <f t="shared" si="1"/>
        <v>9.2927207021166747E-3</v>
      </c>
      <c r="H30" s="56">
        <f>Aruandesse2016!$J$12</f>
        <v>5.7599594011672167E-2</v>
      </c>
      <c r="I30" s="64">
        <f t="shared" si="2"/>
        <v>4.7429009570111181E-13</v>
      </c>
      <c r="J30" s="64">
        <f t="shared" si="3"/>
        <v>1.8219583131100295E-2</v>
      </c>
      <c r="K30" s="65">
        <f t="shared" ref="K30:K31" si="6">E30-I30</f>
        <v>-4.7429009570111181E-13</v>
      </c>
      <c r="L30" s="65">
        <f t="shared" ref="L30:L31" si="7">J30-E30</f>
        <v>1.8219583131100295E-2</v>
      </c>
    </row>
    <row r="31" spans="1:12" ht="15.75" x14ac:dyDescent="0.25">
      <c r="A31" s="24" t="s">
        <v>12</v>
      </c>
      <c r="B31" s="25" t="s">
        <v>15</v>
      </c>
      <c r="C31" s="26">
        <v>3874</v>
      </c>
      <c r="D31" s="26">
        <v>36</v>
      </c>
      <c r="E31" s="17">
        <v>9.2927207021166747E-3</v>
      </c>
      <c r="F31" s="61" t="str">
        <f t="shared" si="0"/>
        <v>1-1%</v>
      </c>
      <c r="I31" s="64">
        <f t="shared" si="2"/>
        <v>6.7200236895580525E-3</v>
      </c>
      <c r="J31" s="64">
        <f t="shared" si="3"/>
        <v>1.2837620508337883E-2</v>
      </c>
      <c r="K31" s="65">
        <f t="shared" si="6"/>
        <v>2.5726970125586222E-3</v>
      </c>
      <c r="L31" s="65">
        <f t="shared" si="7"/>
        <v>3.5448998062212085E-3</v>
      </c>
    </row>
    <row r="32" spans="1:12" ht="15.75" x14ac:dyDescent="0.25">
      <c r="A32" s="95" t="s">
        <v>154</v>
      </c>
      <c r="B32" s="91"/>
      <c r="C32" s="92"/>
      <c r="D32" s="92"/>
      <c r="E32" s="93"/>
      <c r="F32" s="94"/>
      <c r="I32" s="64"/>
      <c r="J32" s="64"/>
      <c r="K32" s="65"/>
      <c r="L32" s="65"/>
    </row>
    <row r="33" spans="1:12" x14ac:dyDescent="0.25">
      <c r="A33" t="s">
        <v>151</v>
      </c>
      <c r="I33" s="60"/>
      <c r="J33" s="60"/>
    </row>
    <row r="34" spans="1:12" x14ac:dyDescent="0.25">
      <c r="A34" t="s">
        <v>118</v>
      </c>
      <c r="I34" s="60"/>
      <c r="J34" s="60"/>
    </row>
    <row r="35" spans="1:12" x14ac:dyDescent="0.25">
      <c r="A35" t="s">
        <v>119</v>
      </c>
      <c r="I35" s="60"/>
      <c r="J35" s="60"/>
    </row>
    <row r="37" spans="1:12" x14ac:dyDescent="0.25">
      <c r="A37" s="13" t="s">
        <v>129</v>
      </c>
    </row>
    <row r="38" spans="1:12" x14ac:dyDescent="0.25">
      <c r="A38" s="73" t="s">
        <v>4</v>
      </c>
      <c r="B38" s="73" t="s">
        <v>5</v>
      </c>
      <c r="C38" s="74" t="s">
        <v>130</v>
      </c>
      <c r="D38" s="74" t="s">
        <v>131</v>
      </c>
      <c r="E38" s="74" t="s">
        <v>153</v>
      </c>
      <c r="F38" s="77" t="s">
        <v>24</v>
      </c>
    </row>
    <row r="39" spans="1:12" x14ac:dyDescent="0.25">
      <c r="A39" s="73"/>
      <c r="B39" s="73"/>
      <c r="C39" s="75"/>
      <c r="D39" s="75"/>
      <c r="E39" s="75"/>
      <c r="F39" s="77"/>
    </row>
    <row r="40" spans="1:12" x14ac:dyDescent="0.25">
      <c r="A40" s="73"/>
      <c r="B40" s="73"/>
      <c r="C40" s="75"/>
      <c r="D40" s="75"/>
      <c r="E40" s="75"/>
      <c r="F40" s="77"/>
    </row>
    <row r="41" spans="1:12" ht="32.25" customHeight="1" x14ac:dyDescent="0.25">
      <c r="A41" s="73"/>
      <c r="B41" s="73"/>
      <c r="C41" s="76"/>
      <c r="D41" s="76"/>
      <c r="E41" s="76"/>
      <c r="F41" s="77"/>
      <c r="I41" s="63" t="s">
        <v>121</v>
      </c>
      <c r="J41" s="63" t="s">
        <v>122</v>
      </c>
      <c r="K41" s="63" t="s">
        <v>123</v>
      </c>
      <c r="L41" s="63" t="s">
        <v>124</v>
      </c>
    </row>
    <row r="42" spans="1:12" x14ac:dyDescent="0.25">
      <c r="A42" s="73" t="s">
        <v>6</v>
      </c>
      <c r="B42" s="68" t="s">
        <v>132</v>
      </c>
      <c r="C42" s="14">
        <v>398</v>
      </c>
      <c r="D42" s="14">
        <v>36</v>
      </c>
      <c r="E42" s="15">
        <v>9.0452261306532666E-2</v>
      </c>
      <c r="F42" s="61" t="str">
        <f>ROUND(I42*100,0)&amp;-ROUND(J42*100,0)&amp;"%"</f>
        <v>7-12%</v>
      </c>
      <c r="G42" s="56">
        <f>$E$65</f>
        <v>5.9431524547803614E-2</v>
      </c>
      <c r="H42" s="56">
        <f>Aruandesse2016!$J$44</f>
        <v>0.34177215189873417</v>
      </c>
      <c r="I42" s="64">
        <f>(((2*C42*(D42/C42))+3.841443202-(1.95996*SQRT(3.841443202+(4*C42*(D42/C42)*(1-(D42/C42))))))/(2*(C42+3.841443202)))</f>
        <v>6.6051255325152436E-2</v>
      </c>
      <c r="J42" s="64">
        <f>(((2*C42*(D42/C42))+3.841443202+(1.95996*SQRT(3.841443202+(4*C42*(D42/C42)*(1-(D42/C42))))))/(2*(C42+3.841443202)))</f>
        <v>0.12268349188676114</v>
      </c>
      <c r="K42" s="65">
        <f>E42-I42</f>
        <v>2.440100598138023E-2</v>
      </c>
      <c r="L42" s="65">
        <f>J42-E42</f>
        <v>3.2231230580228476E-2</v>
      </c>
    </row>
    <row r="43" spans="1:12" x14ac:dyDescent="0.25">
      <c r="A43" s="73"/>
      <c r="B43" s="69" t="s">
        <v>133</v>
      </c>
      <c r="C43" s="14">
        <v>345</v>
      </c>
      <c r="D43" s="14">
        <v>31</v>
      </c>
      <c r="E43" s="15">
        <v>8.9855072463768115E-2</v>
      </c>
      <c r="F43" s="61" t="str">
        <f t="shared" ref="F43:F45" si="8">ROUND(I43*100,0)&amp;-ROUND(J43*100,0)&amp;"%"</f>
        <v>6-12%</v>
      </c>
      <c r="G43" s="56">
        <f t="shared" ref="G43:G64" si="9">$E$65</f>
        <v>5.9431524547803614E-2</v>
      </c>
      <c r="H43" s="56">
        <f>Aruandesse2016!$J$44</f>
        <v>0.34177215189873417</v>
      </c>
      <c r="I43" s="64">
        <f t="shared" ref="I43:I65" si="10">(((2*C43*(D43/C43))+3.841443202-(1.95996*SQRT(3.841443202+(4*C43*(D43/C43)*(1-(D43/C43))))))/(2*(C43+3.841443202)))</f>
        <v>6.4024051010636476E-2</v>
      </c>
      <c r="J43" s="64">
        <f t="shared" ref="J43:J65" si="11">(((2*C43*(D43/C43))+3.841443202+(1.95996*SQRT(3.841443202+(4*C43*(D43/C43)*(1-(D43/C43))))))/(2*(C43+3.841443202)))</f>
        <v>0.12471912869199385</v>
      </c>
      <c r="K43" s="65">
        <f t="shared" ref="K43:K65" si="12">E43-I43</f>
        <v>2.5831021453131639E-2</v>
      </c>
      <c r="L43" s="65">
        <f t="shared" ref="L43:L65" si="13">J43-E43</f>
        <v>3.4864056228225734E-2</v>
      </c>
    </row>
    <row r="44" spans="1:12" x14ac:dyDescent="0.25">
      <c r="A44" s="73"/>
      <c r="B44" s="70" t="s">
        <v>7</v>
      </c>
      <c r="C44" s="16">
        <v>743</v>
      </c>
      <c r="D44" s="16">
        <v>67</v>
      </c>
      <c r="E44" s="17">
        <v>9.0174966352624494E-2</v>
      </c>
      <c r="F44" s="62" t="str">
        <f t="shared" si="8"/>
        <v>7-11%</v>
      </c>
      <c r="G44" s="56">
        <f t="shared" si="9"/>
        <v>5.9431524547803614E-2</v>
      </c>
      <c r="H44" s="56">
        <f>Aruandesse2016!$J$44</f>
        <v>0.34177215189873417</v>
      </c>
      <c r="I44" s="64">
        <f t="shared" si="10"/>
        <v>7.1632487793286431E-2</v>
      </c>
      <c r="J44" s="64">
        <f t="shared" si="11"/>
        <v>0.11293338553455148</v>
      </c>
      <c r="K44" s="65">
        <f t="shared" si="12"/>
        <v>1.8542478559338063E-2</v>
      </c>
      <c r="L44" s="65">
        <f t="shared" si="13"/>
        <v>2.2758419181926989E-2</v>
      </c>
    </row>
    <row r="45" spans="1:12" x14ac:dyDescent="0.25">
      <c r="A45" s="73" t="s">
        <v>8</v>
      </c>
      <c r="B45" s="69" t="s">
        <v>134</v>
      </c>
      <c r="C45" s="14">
        <v>243</v>
      </c>
      <c r="D45" s="14">
        <v>12</v>
      </c>
      <c r="E45" s="15">
        <v>4.9382716049382713E-2</v>
      </c>
      <c r="F45" s="61" t="str">
        <f t="shared" si="8"/>
        <v>3-8%</v>
      </c>
      <c r="G45" s="56">
        <f t="shared" si="9"/>
        <v>5.9431524547803614E-2</v>
      </c>
      <c r="H45" s="56">
        <f>Aruandesse2016!$J$44</f>
        <v>0.34177215189873417</v>
      </c>
      <c r="I45" s="64">
        <f t="shared" si="10"/>
        <v>2.8471580613521244E-2</v>
      </c>
      <c r="J45" s="64">
        <f t="shared" si="11"/>
        <v>8.4319216753581575E-2</v>
      </c>
      <c r="K45" s="65">
        <f t="shared" si="12"/>
        <v>2.0911135435861469E-2</v>
      </c>
      <c r="L45" s="65">
        <f t="shared" si="13"/>
        <v>3.4936500704198861E-2</v>
      </c>
    </row>
    <row r="46" spans="1:12" x14ac:dyDescent="0.25">
      <c r="A46" s="73"/>
      <c r="B46" s="69" t="s">
        <v>150</v>
      </c>
      <c r="C46" s="58">
        <v>0</v>
      </c>
      <c r="D46" s="58">
        <v>0</v>
      </c>
      <c r="E46" s="59">
        <v>0</v>
      </c>
      <c r="F46" s="61" t="s">
        <v>125</v>
      </c>
      <c r="G46" s="56">
        <f t="shared" si="9"/>
        <v>5.9431524547803614E-2</v>
      </c>
      <c r="H46" s="56">
        <f>Aruandesse2016!$J$44</f>
        <v>0.34177215189873417</v>
      </c>
      <c r="I46" s="64" t="e">
        <f t="shared" si="10"/>
        <v>#DIV/0!</v>
      </c>
      <c r="J46" s="64" t="e">
        <f t="shared" si="11"/>
        <v>#DIV/0!</v>
      </c>
      <c r="K46" s="65" t="e">
        <f t="shared" si="12"/>
        <v>#DIV/0!</v>
      </c>
      <c r="L46" s="65" t="e">
        <f t="shared" si="13"/>
        <v>#DIV/0!</v>
      </c>
    </row>
    <row r="47" spans="1:12" x14ac:dyDescent="0.25">
      <c r="A47" s="73"/>
      <c r="B47" s="71" t="s">
        <v>135</v>
      </c>
      <c r="C47" s="14">
        <v>170</v>
      </c>
      <c r="D47" s="14">
        <v>0</v>
      </c>
      <c r="E47" s="15">
        <v>0</v>
      </c>
      <c r="F47" s="61" t="s">
        <v>125</v>
      </c>
      <c r="G47" s="56">
        <f t="shared" si="9"/>
        <v>5.9431524547803614E-2</v>
      </c>
      <c r="H47" s="56">
        <f>Aruandesse2016!$J$44</f>
        <v>0.34177215189873417</v>
      </c>
      <c r="I47" s="64">
        <f t="shared" si="10"/>
        <v>5.7523687351030133E-13</v>
      </c>
      <c r="J47" s="64">
        <f t="shared" si="11"/>
        <v>2.209739594393683E-2</v>
      </c>
      <c r="K47" s="65">
        <f t="shared" si="12"/>
        <v>-5.7523687351030133E-13</v>
      </c>
      <c r="L47" s="65">
        <f t="shared" si="13"/>
        <v>2.209739594393683E-2</v>
      </c>
    </row>
    <row r="48" spans="1:12" x14ac:dyDescent="0.25">
      <c r="A48" s="73"/>
      <c r="B48" s="69" t="s">
        <v>137</v>
      </c>
      <c r="C48" s="14">
        <v>113</v>
      </c>
      <c r="D48" s="14">
        <v>5</v>
      </c>
      <c r="E48" s="15">
        <v>4.4247787610619468E-2</v>
      </c>
      <c r="F48" s="61" t="str">
        <f t="shared" ref="F48:F65" si="14">ROUND(I48*100,0)&amp;-ROUND(J48*100,0)&amp;"%"</f>
        <v>2-10%</v>
      </c>
      <c r="G48" s="56">
        <f t="shared" si="9"/>
        <v>5.9431524547803614E-2</v>
      </c>
      <c r="H48" s="56">
        <f>Aruandesse2016!$J$44</f>
        <v>0.34177215189873417</v>
      </c>
      <c r="I48" s="64">
        <f t="shared" si="10"/>
        <v>1.9045899680073107E-2</v>
      </c>
      <c r="J48" s="64">
        <f t="shared" si="11"/>
        <v>9.9417573747504984E-2</v>
      </c>
      <c r="K48" s="65">
        <f t="shared" si="12"/>
        <v>2.5201887930546361E-2</v>
      </c>
      <c r="L48" s="65">
        <f t="shared" si="13"/>
        <v>5.5169786136885515E-2</v>
      </c>
    </row>
    <row r="49" spans="1:12" x14ac:dyDescent="0.25">
      <c r="A49" s="73"/>
      <c r="B49" s="70" t="s">
        <v>9</v>
      </c>
      <c r="C49" s="16">
        <v>526</v>
      </c>
      <c r="D49" s="16">
        <v>17</v>
      </c>
      <c r="E49" s="17">
        <v>3.2319391634980987E-2</v>
      </c>
      <c r="F49" s="62" t="str">
        <f t="shared" si="14"/>
        <v>2-5%</v>
      </c>
      <c r="G49" s="56">
        <f t="shared" si="9"/>
        <v>5.9431524547803614E-2</v>
      </c>
      <c r="H49" s="56">
        <f>Aruandesse2016!$J$44</f>
        <v>0.34177215189873417</v>
      </c>
      <c r="I49" s="64">
        <f t="shared" si="10"/>
        <v>2.0274957160636646E-2</v>
      </c>
      <c r="J49" s="64">
        <f t="shared" si="11"/>
        <v>5.1145358648017634E-2</v>
      </c>
      <c r="K49" s="65">
        <f t="shared" si="12"/>
        <v>1.2044434474344341E-2</v>
      </c>
      <c r="L49" s="65">
        <f t="shared" si="13"/>
        <v>1.8825967013036647E-2</v>
      </c>
    </row>
    <row r="50" spans="1:12" x14ac:dyDescent="0.25">
      <c r="A50" s="73" t="s">
        <v>10</v>
      </c>
      <c r="B50" s="69" t="s">
        <v>138</v>
      </c>
      <c r="C50" s="14">
        <v>11</v>
      </c>
      <c r="D50" s="14">
        <v>1</v>
      </c>
      <c r="E50" s="15">
        <v>9.0909090909090912E-2</v>
      </c>
      <c r="F50" s="61" t="str">
        <f t="shared" si="14"/>
        <v>2-38%</v>
      </c>
      <c r="G50" s="56">
        <f t="shared" si="9"/>
        <v>5.9431524547803614E-2</v>
      </c>
      <c r="H50" s="56">
        <f>Aruandesse2016!$J$44</f>
        <v>0.34177215189873417</v>
      </c>
      <c r="I50" s="64">
        <f t="shared" si="10"/>
        <v>1.6232219430273979E-2</v>
      </c>
      <c r="J50" s="64">
        <f t="shared" si="11"/>
        <v>0.37735775173997038</v>
      </c>
      <c r="K50" s="65">
        <f t="shared" si="12"/>
        <v>7.4676871478816936E-2</v>
      </c>
      <c r="L50" s="65">
        <f t="shared" si="13"/>
        <v>0.2864486608308795</v>
      </c>
    </row>
    <row r="51" spans="1:12" x14ac:dyDescent="0.25">
      <c r="A51" s="73"/>
      <c r="B51" s="69" t="s">
        <v>139</v>
      </c>
      <c r="C51" s="14">
        <v>3</v>
      </c>
      <c r="D51" s="14">
        <v>0</v>
      </c>
      <c r="E51" s="15">
        <v>0</v>
      </c>
      <c r="F51" s="61" t="s">
        <v>125</v>
      </c>
      <c r="G51" s="56">
        <f t="shared" si="9"/>
        <v>5.9431524547803614E-2</v>
      </c>
      <c r="H51" s="56">
        <f>Aruandesse2016!$J$44</f>
        <v>0.34177215189873417</v>
      </c>
      <c r="I51" s="64">
        <f t="shared" si="10"/>
        <v>1.4616800186955218E-11</v>
      </c>
      <c r="J51" s="64">
        <f t="shared" si="11"/>
        <v>0.56149603065870779</v>
      </c>
      <c r="K51" s="65">
        <f t="shared" si="12"/>
        <v>-1.4616800186955218E-11</v>
      </c>
      <c r="L51" s="65">
        <f t="shared" si="13"/>
        <v>0.56149603065870779</v>
      </c>
    </row>
    <row r="52" spans="1:12" x14ac:dyDescent="0.25">
      <c r="A52" s="73"/>
      <c r="B52" s="69" t="s">
        <v>140</v>
      </c>
      <c r="C52" s="14">
        <v>18</v>
      </c>
      <c r="D52" s="14">
        <v>0</v>
      </c>
      <c r="E52" s="15">
        <v>0</v>
      </c>
      <c r="F52" s="61" t="s">
        <v>125</v>
      </c>
      <c r="G52" s="56">
        <f t="shared" si="9"/>
        <v>5.9431524547803614E-2</v>
      </c>
      <c r="H52" s="56">
        <f>Aruandesse2016!$J$44</f>
        <v>0.34177215189873417</v>
      </c>
      <c r="I52" s="64">
        <f t="shared" si="10"/>
        <v>4.5784524103645403E-12</v>
      </c>
      <c r="J52" s="64">
        <f t="shared" si="11"/>
        <v>0.17587863431791184</v>
      </c>
      <c r="K52" s="65">
        <f t="shared" si="12"/>
        <v>-4.5784524103645403E-12</v>
      </c>
      <c r="L52" s="65">
        <f t="shared" si="13"/>
        <v>0.17587863431791184</v>
      </c>
    </row>
    <row r="53" spans="1:12" x14ac:dyDescent="0.25">
      <c r="A53" s="73"/>
      <c r="B53" s="69" t="s">
        <v>141</v>
      </c>
      <c r="C53" s="14">
        <v>41</v>
      </c>
      <c r="D53" s="14">
        <v>1</v>
      </c>
      <c r="E53" s="15">
        <v>2.4390243902439025E-2</v>
      </c>
      <c r="F53" s="61" t="str">
        <f t="shared" si="14"/>
        <v>0-13%</v>
      </c>
      <c r="G53" s="56">
        <f t="shared" si="9"/>
        <v>5.9431524547803614E-2</v>
      </c>
      <c r="H53" s="56">
        <f>Aruandesse2016!$J$44</f>
        <v>0.34177215189873417</v>
      </c>
      <c r="I53" s="64">
        <f t="shared" si="10"/>
        <v>4.3185438853832504E-3</v>
      </c>
      <c r="J53" s="64">
        <f t="shared" si="11"/>
        <v>0.12595030530588144</v>
      </c>
      <c r="K53" s="65">
        <f t="shared" si="12"/>
        <v>2.0071700017055775E-2</v>
      </c>
      <c r="L53" s="65">
        <f t="shared" si="13"/>
        <v>0.10156006140344243</v>
      </c>
    </row>
    <row r="54" spans="1:12" x14ac:dyDescent="0.25">
      <c r="A54" s="73"/>
      <c r="B54" s="69" t="s">
        <v>142</v>
      </c>
      <c r="C54" s="14">
        <v>26</v>
      </c>
      <c r="D54" s="14">
        <v>1</v>
      </c>
      <c r="E54" s="15">
        <v>3.8461538461538464E-2</v>
      </c>
      <c r="F54" s="61" t="str">
        <f t="shared" si="14"/>
        <v>1-19%</v>
      </c>
      <c r="G54" s="56">
        <f t="shared" si="9"/>
        <v>5.9431524547803614E-2</v>
      </c>
      <c r="H54" s="56">
        <f>Aruandesse2016!$J$44</f>
        <v>0.34177215189873417</v>
      </c>
      <c r="I54" s="64">
        <f t="shared" si="10"/>
        <v>6.8220044716047531E-3</v>
      </c>
      <c r="J54" s="64">
        <f t="shared" si="11"/>
        <v>0.18892734861626806</v>
      </c>
      <c r="K54" s="65">
        <f t="shared" si="12"/>
        <v>3.1639533989933709E-2</v>
      </c>
      <c r="L54" s="65">
        <f t="shared" si="13"/>
        <v>0.1504658101547296</v>
      </c>
    </row>
    <row r="55" spans="1:12" x14ac:dyDescent="0.25">
      <c r="A55" s="73"/>
      <c r="B55" s="69" t="s">
        <v>143</v>
      </c>
      <c r="C55" s="14">
        <v>5</v>
      </c>
      <c r="D55" s="14">
        <v>1</v>
      </c>
      <c r="E55" s="15">
        <v>0.2</v>
      </c>
      <c r="F55" s="61" t="str">
        <f t="shared" si="14"/>
        <v>4-62%</v>
      </c>
      <c r="G55" s="56">
        <f t="shared" si="9"/>
        <v>5.9431524547803614E-2</v>
      </c>
      <c r="H55" s="56">
        <f>Aruandesse2016!$J$44</f>
        <v>0.34177215189873417</v>
      </c>
      <c r="I55" s="64">
        <f t="shared" si="10"/>
        <v>3.6224213490965426E-2</v>
      </c>
      <c r="J55" s="64">
        <f t="shared" si="11"/>
        <v>0.6244646659759775</v>
      </c>
      <c r="K55" s="65">
        <f t="shared" si="12"/>
        <v>0.16377578650903457</v>
      </c>
      <c r="L55" s="65">
        <f t="shared" si="13"/>
        <v>0.42446466597597748</v>
      </c>
    </row>
    <row r="56" spans="1:12" x14ac:dyDescent="0.25">
      <c r="A56" s="73"/>
      <c r="B56" s="69" t="s">
        <v>144</v>
      </c>
      <c r="C56" s="14">
        <v>66</v>
      </c>
      <c r="D56" s="14">
        <v>0</v>
      </c>
      <c r="E56" s="15">
        <v>0</v>
      </c>
      <c r="F56" s="61" t="s">
        <v>125</v>
      </c>
      <c r="G56" s="56">
        <f t="shared" si="9"/>
        <v>5.9431524547803614E-2</v>
      </c>
      <c r="H56" s="56">
        <f>Aruandesse2016!$J$44</f>
        <v>0.34177215189873417</v>
      </c>
      <c r="I56" s="64">
        <f t="shared" si="10"/>
        <v>1.4318147462218175E-12</v>
      </c>
      <c r="J56" s="64">
        <f t="shared" si="11"/>
        <v>5.500234568162525E-2</v>
      </c>
      <c r="K56" s="65">
        <f t="shared" si="12"/>
        <v>-1.4318147462218175E-12</v>
      </c>
      <c r="L56" s="65">
        <f t="shared" si="13"/>
        <v>5.500234568162525E-2</v>
      </c>
    </row>
    <row r="57" spans="1:12" x14ac:dyDescent="0.25">
      <c r="A57" s="73"/>
      <c r="B57" s="69" t="s">
        <v>145</v>
      </c>
      <c r="C57" s="14">
        <v>6</v>
      </c>
      <c r="D57" s="14">
        <v>0</v>
      </c>
      <c r="E57" s="15">
        <v>0</v>
      </c>
      <c r="F57" s="61" t="s">
        <v>125</v>
      </c>
      <c r="G57" s="56">
        <f t="shared" si="9"/>
        <v>5.9431524547803614E-2</v>
      </c>
      <c r="H57" s="56">
        <f>Aruandesse2016!$J$44</f>
        <v>0.34177215189873417</v>
      </c>
      <c r="I57" s="64">
        <f t="shared" si="10"/>
        <v>1.0161112168357063E-11</v>
      </c>
      <c r="J57" s="64">
        <f t="shared" si="11"/>
        <v>0.39033332033246232</v>
      </c>
      <c r="K57" s="65">
        <f t="shared" si="12"/>
        <v>-1.0161112168357063E-11</v>
      </c>
      <c r="L57" s="65">
        <f t="shared" si="13"/>
        <v>0.39033332033246232</v>
      </c>
    </row>
    <row r="58" spans="1:12" x14ac:dyDescent="0.25">
      <c r="A58" s="73"/>
      <c r="B58" s="69" t="s">
        <v>146</v>
      </c>
      <c r="C58" s="14">
        <v>36</v>
      </c>
      <c r="D58" s="14">
        <v>1</v>
      </c>
      <c r="E58" s="15">
        <v>2.7777777777777776E-2</v>
      </c>
      <c r="F58" s="61" t="str">
        <f t="shared" si="14"/>
        <v>0-14%</v>
      </c>
      <c r="G58" s="56">
        <f t="shared" si="9"/>
        <v>5.9431524547803614E-2</v>
      </c>
      <c r="H58" s="56">
        <f>Aruandesse2016!$J$44</f>
        <v>0.34177215189873417</v>
      </c>
      <c r="I58" s="64">
        <f t="shared" si="10"/>
        <v>4.9204211765883485E-3</v>
      </c>
      <c r="J58" s="64">
        <f t="shared" si="11"/>
        <v>0.14169683795188534</v>
      </c>
      <c r="K58" s="65">
        <f t="shared" si="12"/>
        <v>2.2857356601189427E-2</v>
      </c>
      <c r="L58" s="65">
        <f t="shared" si="13"/>
        <v>0.11391906017410756</v>
      </c>
    </row>
    <row r="59" spans="1:12" x14ac:dyDescent="0.25">
      <c r="A59" s="73"/>
      <c r="B59" s="69" t="s">
        <v>147</v>
      </c>
      <c r="C59" s="14">
        <v>3</v>
      </c>
      <c r="D59" s="14">
        <v>0</v>
      </c>
      <c r="E59" s="15">
        <v>0</v>
      </c>
      <c r="F59" s="61" t="s">
        <v>125</v>
      </c>
      <c r="G59" s="56">
        <f t="shared" si="9"/>
        <v>5.9431524547803614E-2</v>
      </c>
      <c r="H59" s="56">
        <f>Aruandesse2016!$J$44</f>
        <v>0.34177215189873417</v>
      </c>
      <c r="I59" s="64">
        <f t="shared" si="10"/>
        <v>1.4616800186955218E-11</v>
      </c>
      <c r="J59" s="64">
        <f t="shared" si="11"/>
        <v>0.56149603065870779</v>
      </c>
      <c r="K59" s="65">
        <f t="shared" si="12"/>
        <v>-1.4616800186955218E-11</v>
      </c>
      <c r="L59" s="65">
        <f t="shared" si="13"/>
        <v>0.56149603065870779</v>
      </c>
    </row>
    <row r="60" spans="1:12" x14ac:dyDescent="0.25">
      <c r="A60" s="73"/>
      <c r="B60" s="69" t="s">
        <v>148</v>
      </c>
      <c r="C60" s="14">
        <v>2</v>
      </c>
      <c r="D60" s="14">
        <v>0</v>
      </c>
      <c r="E60" s="15">
        <v>0</v>
      </c>
      <c r="F60" s="61" t="s">
        <v>125</v>
      </c>
      <c r="G60" s="56">
        <f t="shared" si="9"/>
        <v>5.9431524547803614E-2</v>
      </c>
      <c r="H60" s="56">
        <f>Aruandesse2016!$J$44</f>
        <v>0.34177215189873417</v>
      </c>
      <c r="I60" s="64">
        <f t="shared" si="10"/>
        <v>1.7119058564123158E-11</v>
      </c>
      <c r="J60" s="64">
        <f t="shared" si="11"/>
        <v>0.65761885702916056</v>
      </c>
      <c r="K60" s="65">
        <f t="shared" si="12"/>
        <v>-1.7119058564123158E-11</v>
      </c>
      <c r="L60" s="65">
        <f t="shared" si="13"/>
        <v>0.65761885702916056</v>
      </c>
    </row>
    <row r="61" spans="1:12" x14ac:dyDescent="0.25">
      <c r="A61" s="73"/>
      <c r="B61" s="69" t="s">
        <v>149</v>
      </c>
      <c r="C61" s="14">
        <v>35</v>
      </c>
      <c r="D61" s="14">
        <v>3</v>
      </c>
      <c r="E61" s="15">
        <v>8.5714285714285715E-2</v>
      </c>
      <c r="F61" s="61" t="str">
        <f t="shared" si="14"/>
        <v>3-22%</v>
      </c>
      <c r="G61" s="56">
        <f t="shared" si="9"/>
        <v>5.9431524547803614E-2</v>
      </c>
      <c r="H61" s="56">
        <f>Aruandesse2016!$J$44</f>
        <v>0.34177215189873417</v>
      </c>
      <c r="I61" s="64">
        <f t="shared" si="10"/>
        <v>2.9582427710734067E-2</v>
      </c>
      <c r="J61" s="64">
        <f t="shared" si="11"/>
        <v>0.22379237998676288</v>
      </c>
      <c r="K61" s="65">
        <f t="shared" si="12"/>
        <v>5.6131858003551652E-2</v>
      </c>
      <c r="L61" s="65">
        <f t="shared" si="13"/>
        <v>0.13807809427247716</v>
      </c>
    </row>
    <row r="62" spans="1:12" x14ac:dyDescent="0.25">
      <c r="A62" s="73"/>
      <c r="B62" s="70" t="s">
        <v>11</v>
      </c>
      <c r="C62" s="16">
        <v>252</v>
      </c>
      <c r="D62" s="16">
        <v>8</v>
      </c>
      <c r="E62" s="17">
        <v>3.1746031746031744E-2</v>
      </c>
      <c r="F62" s="62" t="str">
        <f t="shared" si="14"/>
        <v>2-6%</v>
      </c>
      <c r="G62" s="56">
        <f t="shared" si="9"/>
        <v>5.9431524547803614E-2</v>
      </c>
      <c r="H62" s="56">
        <f>Aruandesse2016!$J$44</f>
        <v>0.34177215189873417</v>
      </c>
      <c r="I62" s="64">
        <f t="shared" si="10"/>
        <v>1.6172308141394167E-2</v>
      </c>
      <c r="J62" s="64">
        <f t="shared" si="11"/>
        <v>6.1381363201579608E-2</v>
      </c>
      <c r="K62" s="65">
        <f t="shared" si="12"/>
        <v>1.5573723604637577E-2</v>
      </c>
      <c r="L62" s="65">
        <f t="shared" si="13"/>
        <v>2.9635331455547864E-2</v>
      </c>
    </row>
    <row r="63" spans="1:12" x14ac:dyDescent="0.25">
      <c r="A63" s="18" t="s">
        <v>12</v>
      </c>
      <c r="B63" s="19"/>
      <c r="C63" s="20">
        <v>1521</v>
      </c>
      <c r="D63" s="20">
        <v>92</v>
      </c>
      <c r="E63" s="21">
        <v>6.0486522024983565E-2</v>
      </c>
      <c r="F63" s="62" t="str">
        <f t="shared" si="14"/>
        <v>5-7%</v>
      </c>
      <c r="G63" s="56">
        <f t="shared" si="9"/>
        <v>5.9431524547803614E-2</v>
      </c>
      <c r="H63" s="56">
        <f>Aruandesse2016!$J$44</f>
        <v>0.34177215189873417</v>
      </c>
      <c r="I63" s="64">
        <f t="shared" si="10"/>
        <v>4.9577558034960806E-2</v>
      </c>
      <c r="J63" s="64">
        <f t="shared" si="11"/>
        <v>7.3609966831594209E-2</v>
      </c>
      <c r="K63" s="65">
        <f t="shared" si="12"/>
        <v>1.0908963990022759E-2</v>
      </c>
      <c r="L63" s="65">
        <f t="shared" si="13"/>
        <v>1.3123444806610644E-2</v>
      </c>
    </row>
    <row r="64" spans="1:12" ht="27.75" customHeight="1" x14ac:dyDescent="0.25">
      <c r="A64" s="22" t="s">
        <v>13</v>
      </c>
      <c r="B64" s="23" t="s">
        <v>14</v>
      </c>
      <c r="C64" s="20">
        <v>27</v>
      </c>
      <c r="D64" s="20">
        <v>0</v>
      </c>
      <c r="E64" s="21">
        <v>0</v>
      </c>
      <c r="F64" s="62" t="s">
        <v>125</v>
      </c>
      <c r="G64" s="56">
        <f t="shared" si="9"/>
        <v>5.9431524547803614E-2</v>
      </c>
      <c r="H64" s="56">
        <f>Aruandesse2016!$J$44</f>
        <v>0.34177215189873417</v>
      </c>
      <c r="I64" s="64">
        <f t="shared" si="10"/>
        <v>3.2423906890178315E-12</v>
      </c>
      <c r="J64" s="64">
        <f t="shared" si="11"/>
        <v>0.12455458639662137</v>
      </c>
      <c r="K64" s="65">
        <f t="shared" si="12"/>
        <v>-3.2423906890178315E-12</v>
      </c>
      <c r="L64" s="65">
        <f t="shared" si="13"/>
        <v>0.12455458639662137</v>
      </c>
    </row>
    <row r="65" spans="1:12" ht="15.75" x14ac:dyDescent="0.25">
      <c r="A65" s="24" t="s">
        <v>12</v>
      </c>
      <c r="B65" s="25" t="s">
        <v>15</v>
      </c>
      <c r="C65" s="26">
        <v>1548</v>
      </c>
      <c r="D65" s="26">
        <v>92</v>
      </c>
      <c r="E65" s="17">
        <v>5.9431524547803614E-2</v>
      </c>
      <c r="F65" s="62" t="str">
        <f t="shared" si="14"/>
        <v>5-7%</v>
      </c>
      <c r="I65" s="64">
        <f t="shared" si="10"/>
        <v>4.870841916983884E-2</v>
      </c>
      <c r="J65" s="64">
        <f t="shared" si="11"/>
        <v>7.2335804790578398E-2</v>
      </c>
      <c r="K65" s="65">
        <f t="shared" si="12"/>
        <v>1.0723105377964774E-2</v>
      </c>
      <c r="L65" s="65">
        <f t="shared" si="13"/>
        <v>1.2904280242774784E-2</v>
      </c>
    </row>
    <row r="66" spans="1:12" ht="15.75" x14ac:dyDescent="0.25">
      <c r="A66" s="95" t="s">
        <v>154</v>
      </c>
      <c r="B66" s="91"/>
      <c r="C66" s="92"/>
      <c r="D66" s="92"/>
      <c r="E66" s="93"/>
      <c r="F66" s="96"/>
      <c r="I66" s="64"/>
      <c r="J66" s="64"/>
      <c r="K66" s="65"/>
      <c r="L66" s="65"/>
    </row>
    <row r="67" spans="1:12" x14ac:dyDescent="0.25">
      <c r="A67" t="s">
        <v>151</v>
      </c>
    </row>
    <row r="68" spans="1:12" x14ac:dyDescent="0.25">
      <c r="A68" t="s">
        <v>118</v>
      </c>
    </row>
    <row r="69" spans="1:12" x14ac:dyDescent="0.25">
      <c r="A69" t="s">
        <v>119</v>
      </c>
    </row>
    <row r="70" spans="1:12" x14ac:dyDescent="0.25">
      <c r="A70" s="67" t="s">
        <v>128</v>
      </c>
      <c r="B70" s="57"/>
    </row>
  </sheetData>
  <mergeCells count="18">
    <mergeCell ref="A45:A49"/>
    <mergeCell ref="A50:A62"/>
    <mergeCell ref="D4:D7"/>
    <mergeCell ref="E4:E7"/>
    <mergeCell ref="A8:A10"/>
    <mergeCell ref="A38:A41"/>
    <mergeCell ref="B38:B41"/>
    <mergeCell ref="C38:C41"/>
    <mergeCell ref="D38:D41"/>
    <mergeCell ref="E38:E41"/>
    <mergeCell ref="A11:A15"/>
    <mergeCell ref="A16:A28"/>
    <mergeCell ref="A4:A7"/>
    <mergeCell ref="B4:B7"/>
    <mergeCell ref="C4:C7"/>
    <mergeCell ref="F4:F7"/>
    <mergeCell ref="F38:F41"/>
    <mergeCell ref="A42:A44"/>
  </mergeCells>
  <pageMargins left="0.7" right="0.7" top="0.75" bottom="0.75" header="0.3" footer="0.3"/>
  <pageSetup paperSize="9" orientation="portrait" r:id="rId1"/>
  <ignoredErrors>
    <ignoredError sqref="I46:L4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72"/>
  <sheetViews>
    <sheetView showGridLines="0" topLeftCell="A28" workbookViewId="0">
      <selection activeCell="A69" sqref="A69:XFD99"/>
    </sheetView>
  </sheetViews>
  <sheetFormatPr defaultColWidth="9.140625" defaultRowHeight="15" x14ac:dyDescent="0.25"/>
  <cols>
    <col min="1" max="1" width="4.85546875" style="29" customWidth="1"/>
    <col min="2" max="2" width="27.7109375" style="29" customWidth="1"/>
    <col min="3" max="3" width="28.7109375" style="29" bestFit="1" customWidth="1"/>
    <col min="4" max="8" width="12.7109375" style="29" bestFit="1" customWidth="1"/>
    <col min="9" max="12" width="9.140625" style="29"/>
    <col min="13" max="13" width="19.7109375" style="29" customWidth="1"/>
    <col min="14" max="14" width="15.5703125" style="29" customWidth="1"/>
    <col min="15" max="15" width="14.28515625" style="29" customWidth="1"/>
    <col min="16" max="16384" width="9.140625" style="29"/>
  </cols>
  <sheetData>
    <row r="1" spans="2:11" ht="15.75" x14ac:dyDescent="0.25">
      <c r="B1" s="28" t="s">
        <v>17</v>
      </c>
    </row>
    <row r="2" spans="2:11" ht="15.75" customHeight="1" x14ac:dyDescent="0.25">
      <c r="B2" s="28" t="s">
        <v>18</v>
      </c>
    </row>
    <row r="3" spans="2:11" ht="49.5" customHeight="1" x14ac:dyDescent="0.25">
      <c r="B3" s="90" t="s">
        <v>19</v>
      </c>
      <c r="C3" s="90"/>
      <c r="D3" s="90"/>
      <c r="E3" s="90"/>
      <c r="F3" s="90"/>
      <c r="G3" s="90"/>
      <c r="H3" s="90"/>
    </row>
    <row r="4" spans="2:11" ht="12" customHeight="1" x14ac:dyDescent="0.25">
      <c r="B4" s="30"/>
    </row>
    <row r="5" spans="2:11" x14ac:dyDescent="0.25">
      <c r="B5" s="31" t="s">
        <v>20</v>
      </c>
    </row>
    <row r="6" spans="2:11" x14ac:dyDescent="0.25">
      <c r="B6" s="87" t="s">
        <v>21</v>
      </c>
      <c r="C6" s="89">
        <v>2013</v>
      </c>
      <c r="D6" s="89"/>
      <c r="E6" s="89">
        <v>2014</v>
      </c>
      <c r="F6" s="89"/>
      <c r="G6" s="89">
        <v>2015</v>
      </c>
      <c r="H6" s="89"/>
      <c r="I6" s="89">
        <v>2016</v>
      </c>
      <c r="J6" s="89"/>
      <c r="K6" s="89"/>
    </row>
    <row r="7" spans="2:11" ht="45" x14ac:dyDescent="0.25">
      <c r="B7" s="87"/>
      <c r="C7" s="32" t="s">
        <v>22</v>
      </c>
      <c r="D7" s="33" t="s">
        <v>23</v>
      </c>
      <c r="E7" s="33" t="s">
        <v>22</v>
      </c>
      <c r="F7" s="33" t="s">
        <v>23</v>
      </c>
      <c r="G7" s="33" t="s">
        <v>22</v>
      </c>
      <c r="H7" s="33" t="s">
        <v>23</v>
      </c>
      <c r="I7" s="33" t="s">
        <v>22</v>
      </c>
      <c r="J7" s="33" t="s">
        <v>23</v>
      </c>
      <c r="K7" s="33" t="s">
        <v>24</v>
      </c>
    </row>
    <row r="8" spans="2:11" x14ac:dyDescent="0.25">
      <c r="B8" s="34" t="s">
        <v>25</v>
      </c>
      <c r="C8" s="35" t="s">
        <v>26</v>
      </c>
      <c r="D8" s="36">
        <v>6.6400000000000001E-2</v>
      </c>
      <c r="E8" s="37">
        <v>1412</v>
      </c>
      <c r="F8" s="36">
        <v>7.1499999999999994E-2</v>
      </c>
      <c r="G8" s="37">
        <v>1450</v>
      </c>
      <c r="H8" s="36">
        <v>7.4482758620689649E-2</v>
      </c>
      <c r="I8" s="37">
        <v>1360</v>
      </c>
      <c r="J8" s="36">
        <v>6.7647058823529407E-2</v>
      </c>
      <c r="K8" s="38" t="s">
        <v>27</v>
      </c>
    </row>
    <row r="9" spans="2:11" x14ac:dyDescent="0.25">
      <c r="B9" s="34" t="s">
        <v>28</v>
      </c>
      <c r="C9" s="35" t="s">
        <v>29</v>
      </c>
      <c r="D9" s="36">
        <v>7.8600000000000003E-2</v>
      </c>
      <c r="E9" s="37">
        <v>1404</v>
      </c>
      <c r="F9" s="36">
        <v>7.4099999999999999E-2</v>
      </c>
      <c r="G9" s="37">
        <v>1375</v>
      </c>
      <c r="H9" s="36">
        <v>5.7454545454545453E-2</v>
      </c>
      <c r="I9" s="37">
        <v>1433</v>
      </c>
      <c r="J9" s="36">
        <v>4.4661549197487785E-2</v>
      </c>
      <c r="K9" s="38" t="s">
        <v>30</v>
      </c>
    </row>
    <row r="10" spans="2:11" x14ac:dyDescent="0.25">
      <c r="B10" s="34" t="s">
        <v>31</v>
      </c>
      <c r="C10" s="35" t="s">
        <v>32</v>
      </c>
      <c r="D10" s="36">
        <v>6.4799999999999996E-2</v>
      </c>
      <c r="E10" s="37">
        <v>929</v>
      </c>
      <c r="F10" s="36">
        <v>6.7799999999999999E-2</v>
      </c>
      <c r="G10" s="37">
        <v>802</v>
      </c>
      <c r="H10" s="36">
        <v>8.1047381546134667E-2</v>
      </c>
      <c r="I10" s="37">
        <v>798</v>
      </c>
      <c r="J10" s="36">
        <v>5.2631578947368418E-2</v>
      </c>
      <c r="K10" s="38" t="s">
        <v>33</v>
      </c>
    </row>
    <row r="11" spans="2:11" x14ac:dyDescent="0.25">
      <c r="B11" s="34" t="s">
        <v>34</v>
      </c>
      <c r="C11" s="35" t="s">
        <v>35</v>
      </c>
      <c r="D11" s="36">
        <v>5.7299999999999997E-2</v>
      </c>
      <c r="E11" s="37">
        <v>348</v>
      </c>
      <c r="F11" s="36">
        <v>4.02E-2</v>
      </c>
      <c r="G11" s="37">
        <v>329</v>
      </c>
      <c r="H11" s="36">
        <v>5.4711246200607903E-2</v>
      </c>
      <c r="I11" s="37">
        <v>350</v>
      </c>
      <c r="J11" s="36">
        <v>8.2857142857142851E-2</v>
      </c>
      <c r="K11" s="38" t="s">
        <v>36</v>
      </c>
    </row>
    <row r="12" spans="2:11" x14ac:dyDescent="0.25">
      <c r="B12" s="39" t="s">
        <v>15</v>
      </c>
      <c r="C12" s="40" t="s">
        <v>37</v>
      </c>
      <c r="D12" s="41">
        <v>6.9099999999999995E-2</v>
      </c>
      <c r="E12" s="42">
        <v>4093</v>
      </c>
      <c r="F12" s="41">
        <v>6.8900000000000003E-2</v>
      </c>
      <c r="G12" s="42">
        <v>3956</v>
      </c>
      <c r="H12" s="41">
        <v>6.8250758341759352E-2</v>
      </c>
      <c r="I12" s="42">
        <f>SUM(I8:I11)</f>
        <v>3941</v>
      </c>
      <c r="J12" s="41">
        <v>5.7599594011672167E-2</v>
      </c>
      <c r="K12" s="43" t="s">
        <v>38</v>
      </c>
    </row>
    <row r="13" spans="2:11" ht="12" customHeight="1" x14ac:dyDescent="0.25"/>
    <row r="14" spans="2:11" x14ac:dyDescent="0.25">
      <c r="B14" s="31" t="s">
        <v>39</v>
      </c>
      <c r="C14" s="31"/>
    </row>
    <row r="15" spans="2:11" x14ac:dyDescent="0.25">
      <c r="B15" s="85" t="s">
        <v>21</v>
      </c>
      <c r="C15" s="86"/>
      <c r="D15" s="85">
        <v>2014</v>
      </c>
      <c r="E15" s="86"/>
      <c r="F15" s="85">
        <v>2015</v>
      </c>
      <c r="G15" s="86"/>
      <c r="H15" s="89">
        <v>2016</v>
      </c>
      <c r="I15" s="89"/>
      <c r="J15" s="89"/>
    </row>
    <row r="16" spans="2:11" ht="45" x14ac:dyDescent="0.25">
      <c r="B16" s="33" t="s">
        <v>40</v>
      </c>
      <c r="C16" s="33" t="s">
        <v>41</v>
      </c>
      <c r="D16" s="44" t="s">
        <v>22</v>
      </c>
      <c r="E16" s="44" t="s">
        <v>23</v>
      </c>
      <c r="F16" s="44" t="s">
        <v>22</v>
      </c>
      <c r="G16" s="44" t="s">
        <v>23</v>
      </c>
      <c r="H16" s="44" t="s">
        <v>22</v>
      </c>
      <c r="I16" s="44" t="s">
        <v>23</v>
      </c>
      <c r="J16" s="33" t="s">
        <v>24</v>
      </c>
    </row>
    <row r="17" spans="2:10" x14ac:dyDescent="0.25">
      <c r="B17" s="78" t="s">
        <v>25</v>
      </c>
      <c r="C17" s="45" t="s">
        <v>42</v>
      </c>
      <c r="D17" s="46">
        <v>774</v>
      </c>
      <c r="E17" s="47">
        <v>7.6227390180878554E-2</v>
      </c>
      <c r="F17" s="46">
        <v>885</v>
      </c>
      <c r="G17" s="47">
        <v>8.7005649717514122E-2</v>
      </c>
      <c r="H17" s="46">
        <v>799</v>
      </c>
      <c r="I17" s="47">
        <v>6.8836045056320405E-2</v>
      </c>
      <c r="J17" s="38" t="s">
        <v>43</v>
      </c>
    </row>
    <row r="18" spans="2:10" x14ac:dyDescent="0.25">
      <c r="B18" s="80"/>
      <c r="C18" s="34" t="s">
        <v>44</v>
      </c>
      <c r="D18" s="46">
        <v>638</v>
      </c>
      <c r="E18" s="47">
        <v>6.5830721003134793E-2</v>
      </c>
      <c r="F18" s="46">
        <v>565</v>
      </c>
      <c r="G18" s="47">
        <v>5.4867256637168141E-2</v>
      </c>
      <c r="H18" s="46">
        <v>561</v>
      </c>
      <c r="I18" s="47">
        <v>6.5953654188948302E-2</v>
      </c>
      <c r="J18" s="38" t="s">
        <v>45</v>
      </c>
    </row>
    <row r="19" spans="2:10" x14ac:dyDescent="0.25">
      <c r="B19" s="78" t="s">
        <v>28</v>
      </c>
      <c r="C19" s="34" t="s">
        <v>46</v>
      </c>
      <c r="D19" s="46">
        <v>470</v>
      </c>
      <c r="E19" s="47">
        <v>2.9787234042553193E-2</v>
      </c>
      <c r="F19" s="46">
        <v>475</v>
      </c>
      <c r="G19" s="47">
        <v>8.4210526315789472E-3</v>
      </c>
      <c r="H19" s="46">
        <v>436</v>
      </c>
      <c r="I19" s="47">
        <v>9.1743119266055051E-3</v>
      </c>
      <c r="J19" s="38" t="s">
        <v>47</v>
      </c>
    </row>
    <row r="20" spans="2:10" x14ac:dyDescent="0.25">
      <c r="B20" s="79"/>
      <c r="C20" s="34" t="s">
        <v>48</v>
      </c>
      <c r="D20" s="46">
        <v>396</v>
      </c>
      <c r="E20" s="47">
        <v>0.11616161616161616</v>
      </c>
      <c r="F20" s="46">
        <v>372</v>
      </c>
      <c r="G20" s="47">
        <v>0.13440860215053763</v>
      </c>
      <c r="H20" s="46">
        <v>475</v>
      </c>
      <c r="I20" s="47">
        <v>7.3684210526315783E-2</v>
      </c>
      <c r="J20" s="38" t="s">
        <v>49</v>
      </c>
    </row>
    <row r="21" spans="2:10" x14ac:dyDescent="0.25">
      <c r="B21" s="79"/>
      <c r="C21" s="34" t="s">
        <v>50</v>
      </c>
      <c r="D21" s="46">
        <v>346</v>
      </c>
      <c r="E21" s="47">
        <v>3.1791907514450865E-2</v>
      </c>
      <c r="F21" s="46">
        <v>351</v>
      </c>
      <c r="G21" s="47">
        <v>1.7094017094017096E-2</v>
      </c>
      <c r="H21" s="46">
        <v>323</v>
      </c>
      <c r="I21" s="47">
        <v>2.4767801857585141E-2</v>
      </c>
      <c r="J21" s="38" t="s">
        <v>51</v>
      </c>
    </row>
    <row r="22" spans="2:10" x14ac:dyDescent="0.25">
      <c r="B22" s="80"/>
      <c r="C22" s="34" t="s">
        <v>52</v>
      </c>
      <c r="D22" s="46">
        <v>192</v>
      </c>
      <c r="E22" s="47">
        <v>0.171875</v>
      </c>
      <c r="F22" s="46">
        <v>177</v>
      </c>
      <c r="G22" s="47">
        <v>0.10734463276836158</v>
      </c>
      <c r="H22" s="46">
        <v>199</v>
      </c>
      <c r="I22" s="47">
        <v>8.5427135678391955E-2</v>
      </c>
      <c r="J22" s="38" t="s">
        <v>53</v>
      </c>
    </row>
    <row r="23" spans="2:10" x14ac:dyDescent="0.25">
      <c r="B23" s="78" t="s">
        <v>31</v>
      </c>
      <c r="C23" s="48" t="s">
        <v>54</v>
      </c>
      <c r="D23" s="46">
        <v>52</v>
      </c>
      <c r="E23" s="47">
        <v>9.6153846153846159E-2</v>
      </c>
      <c r="F23" s="46">
        <v>53</v>
      </c>
      <c r="G23" s="47">
        <v>0.15094339622641509</v>
      </c>
      <c r="H23" s="46">
        <v>65</v>
      </c>
      <c r="I23" s="47">
        <v>9.2307692307692313E-2</v>
      </c>
      <c r="J23" s="38" t="s">
        <v>55</v>
      </c>
    </row>
    <row r="24" spans="2:10" x14ac:dyDescent="0.25">
      <c r="B24" s="79"/>
      <c r="C24" s="48" t="s">
        <v>56</v>
      </c>
      <c r="D24" s="46">
        <v>66</v>
      </c>
      <c r="E24" s="47">
        <v>0.15151515151515152</v>
      </c>
      <c r="F24" s="46">
        <v>62</v>
      </c>
      <c r="G24" s="47">
        <v>8.0645161290322578E-2</v>
      </c>
      <c r="H24" s="46">
        <v>78</v>
      </c>
      <c r="I24" s="47">
        <v>6.4102564102564097E-2</v>
      </c>
      <c r="J24" s="38" t="s">
        <v>57</v>
      </c>
    </row>
    <row r="25" spans="2:10" x14ac:dyDescent="0.25">
      <c r="B25" s="79"/>
      <c r="C25" s="48" t="s">
        <v>58</v>
      </c>
      <c r="D25" s="46">
        <v>34</v>
      </c>
      <c r="E25" s="47">
        <v>2.9411764705882353E-2</v>
      </c>
      <c r="F25" s="46">
        <v>38</v>
      </c>
      <c r="G25" s="47">
        <v>5.2631578947368418E-2</v>
      </c>
      <c r="H25" s="46">
        <v>34</v>
      </c>
      <c r="I25" s="47">
        <v>0</v>
      </c>
      <c r="J25" s="38" t="s">
        <v>59</v>
      </c>
    </row>
    <row r="26" spans="2:10" x14ac:dyDescent="0.25">
      <c r="B26" s="79"/>
      <c r="C26" s="48" t="s">
        <v>60</v>
      </c>
      <c r="D26" s="46">
        <v>125</v>
      </c>
      <c r="E26" s="47">
        <v>0.04</v>
      </c>
      <c r="F26" s="46">
        <v>81</v>
      </c>
      <c r="G26" s="47">
        <v>3.7037037037037035E-2</v>
      </c>
      <c r="H26" s="46">
        <v>84</v>
      </c>
      <c r="I26" s="47">
        <v>3.5714285714285712E-2</v>
      </c>
      <c r="J26" s="38" t="s">
        <v>61</v>
      </c>
    </row>
    <row r="27" spans="2:10" x14ac:dyDescent="0.25">
      <c r="B27" s="79"/>
      <c r="C27" s="48" t="s">
        <v>62</v>
      </c>
      <c r="D27" s="46">
        <v>75</v>
      </c>
      <c r="E27" s="47">
        <v>5.3333333333333337E-2</v>
      </c>
      <c r="F27" s="46">
        <v>72</v>
      </c>
      <c r="G27" s="47">
        <v>6.9444444444444448E-2</v>
      </c>
      <c r="H27" s="46">
        <v>88</v>
      </c>
      <c r="I27" s="47">
        <v>5.6818181818181816E-2</v>
      </c>
      <c r="J27" s="38" t="s">
        <v>63</v>
      </c>
    </row>
    <row r="28" spans="2:10" x14ac:dyDescent="0.25">
      <c r="B28" s="79"/>
      <c r="C28" s="48" t="s">
        <v>64</v>
      </c>
      <c r="D28" s="46">
        <v>181</v>
      </c>
      <c r="E28" s="47">
        <v>3.8674033149171269E-2</v>
      </c>
      <c r="F28" s="46">
        <v>171</v>
      </c>
      <c r="G28" s="47">
        <v>3.5087719298245612E-2</v>
      </c>
      <c r="H28" s="46">
        <v>129</v>
      </c>
      <c r="I28" s="47">
        <v>2.3255813953488372E-2</v>
      </c>
      <c r="J28" s="38" t="s">
        <v>65</v>
      </c>
    </row>
    <row r="29" spans="2:10" x14ac:dyDescent="0.25">
      <c r="B29" s="79"/>
      <c r="C29" s="48" t="s">
        <v>66</v>
      </c>
      <c r="D29" s="46">
        <v>206</v>
      </c>
      <c r="E29" s="47">
        <v>5.3398058252427182E-2</v>
      </c>
      <c r="F29" s="46">
        <v>121</v>
      </c>
      <c r="G29" s="47">
        <v>6.6115702479338845E-2</v>
      </c>
      <c r="H29" s="46">
        <v>143</v>
      </c>
      <c r="I29" s="47">
        <v>4.8951048951048952E-2</v>
      </c>
      <c r="J29" s="38" t="s">
        <v>67</v>
      </c>
    </row>
    <row r="30" spans="2:10" x14ac:dyDescent="0.25">
      <c r="B30" s="79"/>
      <c r="C30" s="48" t="s">
        <v>68</v>
      </c>
      <c r="D30" s="46">
        <v>62</v>
      </c>
      <c r="E30" s="47">
        <v>9.6774193548387094E-2</v>
      </c>
      <c r="F30" s="46">
        <v>61</v>
      </c>
      <c r="G30" s="47">
        <v>9.8360655737704916E-2</v>
      </c>
      <c r="H30" s="46">
        <v>46</v>
      </c>
      <c r="I30" s="47">
        <v>8.6956521739130432E-2</v>
      </c>
      <c r="J30" s="38" t="s">
        <v>69</v>
      </c>
    </row>
    <row r="31" spans="2:10" x14ac:dyDescent="0.25">
      <c r="B31" s="79"/>
      <c r="C31" s="48" t="s">
        <v>70</v>
      </c>
      <c r="D31" s="46">
        <v>17</v>
      </c>
      <c r="E31" s="47">
        <v>5.8823529411764705E-2</v>
      </c>
      <c r="F31" s="46">
        <v>14</v>
      </c>
      <c r="G31" s="47">
        <v>0.35714285714285715</v>
      </c>
      <c r="H31" s="46">
        <v>21</v>
      </c>
      <c r="I31" s="47">
        <v>0</v>
      </c>
      <c r="J31" s="38" t="s">
        <v>71</v>
      </c>
    </row>
    <row r="32" spans="2:10" x14ac:dyDescent="0.25">
      <c r="B32" s="79"/>
      <c r="C32" s="48" t="s">
        <v>72</v>
      </c>
      <c r="D32" s="46">
        <v>66</v>
      </c>
      <c r="E32" s="47">
        <v>0.15151515151515152</v>
      </c>
      <c r="F32" s="46">
        <v>73</v>
      </c>
      <c r="G32" s="47">
        <v>0.17808219178082191</v>
      </c>
      <c r="H32" s="46">
        <v>48</v>
      </c>
      <c r="I32" s="47">
        <v>8.3333333333333329E-2</v>
      </c>
      <c r="J32" s="38" t="s">
        <v>73</v>
      </c>
    </row>
    <row r="33" spans="2:11" x14ac:dyDescent="0.25">
      <c r="B33" s="79"/>
      <c r="C33" s="48" t="s">
        <v>74</v>
      </c>
      <c r="D33" s="46">
        <v>8</v>
      </c>
      <c r="E33" s="47">
        <v>0.25</v>
      </c>
      <c r="F33" s="46">
        <v>16</v>
      </c>
      <c r="G33" s="47">
        <v>6.25E-2</v>
      </c>
      <c r="H33" s="46">
        <v>15</v>
      </c>
      <c r="I33" s="47">
        <v>6.6666666666666666E-2</v>
      </c>
      <c r="J33" s="38" t="s">
        <v>75</v>
      </c>
    </row>
    <row r="34" spans="2:11" x14ac:dyDescent="0.25">
      <c r="B34" s="80"/>
      <c r="C34" s="34" t="s">
        <v>76</v>
      </c>
      <c r="D34" s="46">
        <v>37</v>
      </c>
      <c r="E34" s="47">
        <v>2.7027027027027029E-2</v>
      </c>
      <c r="F34" s="46">
        <v>40</v>
      </c>
      <c r="G34" s="47">
        <v>7.4999999999999997E-2</v>
      </c>
      <c r="H34" s="46">
        <v>47</v>
      </c>
      <c r="I34" s="47">
        <v>8.5106382978723402E-2</v>
      </c>
      <c r="J34" s="38" t="s">
        <v>77</v>
      </c>
    </row>
    <row r="35" spans="2:11" x14ac:dyDescent="0.25">
      <c r="B35" s="81" t="s">
        <v>78</v>
      </c>
      <c r="C35" s="82"/>
      <c r="D35" s="49">
        <v>3745</v>
      </c>
      <c r="E35" s="50">
        <v>7.1562082777036046E-2</v>
      </c>
      <c r="F35" s="49">
        <v>3627</v>
      </c>
      <c r="G35" s="50">
        <v>6.9478908188585611E-2</v>
      </c>
      <c r="H35" s="49">
        <v>3591</v>
      </c>
      <c r="I35" s="50">
        <v>5.5100000000000003E-2</v>
      </c>
      <c r="J35" s="43" t="s">
        <v>79</v>
      </c>
    </row>
    <row r="36" spans="2:11" ht="12" customHeight="1" x14ac:dyDescent="0.25"/>
    <row r="37" spans="2:11" x14ac:dyDescent="0.25">
      <c r="B37" s="31" t="s">
        <v>80</v>
      </c>
    </row>
    <row r="38" spans="2:11" x14ac:dyDescent="0.25">
      <c r="B38" s="87" t="s">
        <v>81</v>
      </c>
      <c r="C38" s="89">
        <v>2013</v>
      </c>
      <c r="D38" s="89"/>
      <c r="E38" s="89">
        <v>2014</v>
      </c>
      <c r="F38" s="89"/>
      <c r="G38" s="89">
        <v>2015</v>
      </c>
      <c r="H38" s="89"/>
      <c r="I38" s="83">
        <v>2016</v>
      </c>
      <c r="J38" s="83"/>
      <c r="K38" s="84"/>
    </row>
    <row r="39" spans="2:11" ht="45" x14ac:dyDescent="0.25">
      <c r="B39" s="87"/>
      <c r="C39" s="33" t="s">
        <v>22</v>
      </c>
      <c r="D39" s="33" t="s">
        <v>23</v>
      </c>
      <c r="E39" s="33" t="s">
        <v>22</v>
      </c>
      <c r="F39" s="33" t="s">
        <v>23</v>
      </c>
      <c r="G39" s="33" t="s">
        <v>22</v>
      </c>
      <c r="H39" s="33" t="s">
        <v>23</v>
      </c>
      <c r="I39" s="33" t="s">
        <v>22</v>
      </c>
      <c r="J39" s="33" t="s">
        <v>23</v>
      </c>
      <c r="K39" s="33" t="s">
        <v>24</v>
      </c>
    </row>
    <row r="40" spans="2:11" x14ac:dyDescent="0.25">
      <c r="B40" s="34" t="s">
        <v>25</v>
      </c>
      <c r="C40" s="35" t="s">
        <v>82</v>
      </c>
      <c r="D40" s="36">
        <v>0.31709999999999999</v>
      </c>
      <c r="E40" s="35" t="s">
        <v>83</v>
      </c>
      <c r="F40" s="36">
        <v>0.3286</v>
      </c>
      <c r="G40" s="51">
        <v>738</v>
      </c>
      <c r="H40" s="52">
        <v>0.38211382113821141</v>
      </c>
      <c r="I40" s="51">
        <v>701</v>
      </c>
      <c r="J40" s="36">
        <v>0.44222539229671898</v>
      </c>
      <c r="K40" s="38" t="s">
        <v>84</v>
      </c>
    </row>
    <row r="41" spans="2:11" x14ac:dyDescent="0.25">
      <c r="B41" s="34" t="s">
        <v>28</v>
      </c>
      <c r="C41" s="35" t="s">
        <v>85</v>
      </c>
      <c r="D41" s="36">
        <v>0.32090000000000002</v>
      </c>
      <c r="E41" s="35" t="s">
        <v>86</v>
      </c>
      <c r="F41" s="36">
        <v>0.2036</v>
      </c>
      <c r="G41" s="51">
        <v>489</v>
      </c>
      <c r="H41" s="52">
        <v>0.17586912065439672</v>
      </c>
      <c r="I41" s="51">
        <v>495</v>
      </c>
      <c r="J41" s="36">
        <v>0.20404040404040405</v>
      </c>
      <c r="K41" s="38" t="s">
        <v>87</v>
      </c>
    </row>
    <row r="42" spans="2:11" x14ac:dyDescent="0.25">
      <c r="B42" s="34" t="s">
        <v>31</v>
      </c>
      <c r="C42" s="35" t="s">
        <v>88</v>
      </c>
      <c r="D42" s="36">
        <v>0.39329999999999998</v>
      </c>
      <c r="E42" s="35" t="s">
        <v>89</v>
      </c>
      <c r="F42" s="36">
        <v>0.39510000000000001</v>
      </c>
      <c r="G42" s="51">
        <v>300</v>
      </c>
      <c r="H42" s="52">
        <v>0.38333333333333336</v>
      </c>
      <c r="I42" s="51">
        <v>292</v>
      </c>
      <c r="J42" s="36">
        <v>0.3458904109589041</v>
      </c>
      <c r="K42" s="38" t="s">
        <v>90</v>
      </c>
    </row>
    <row r="43" spans="2:11" x14ac:dyDescent="0.25">
      <c r="B43" s="34" t="s">
        <v>34</v>
      </c>
      <c r="C43" s="35" t="s">
        <v>91</v>
      </c>
      <c r="D43" s="36">
        <v>0.22109999999999999</v>
      </c>
      <c r="E43" s="35" t="s">
        <v>92</v>
      </c>
      <c r="F43" s="36">
        <v>0.2727</v>
      </c>
      <c r="G43" s="51">
        <v>111</v>
      </c>
      <c r="H43" s="52">
        <v>0.23423423423423423</v>
      </c>
      <c r="I43" s="51">
        <v>92</v>
      </c>
      <c r="J43" s="36">
        <v>0.30434782608695654</v>
      </c>
      <c r="K43" s="38" t="s">
        <v>93</v>
      </c>
    </row>
    <row r="44" spans="2:11" x14ac:dyDescent="0.25">
      <c r="B44" s="39" t="s">
        <v>15</v>
      </c>
      <c r="C44" s="40" t="s">
        <v>94</v>
      </c>
      <c r="D44" s="41">
        <v>0.32600000000000001</v>
      </c>
      <c r="E44" s="40" t="s">
        <v>95</v>
      </c>
      <c r="F44" s="41">
        <v>0.29380000000000001</v>
      </c>
      <c r="G44" s="53">
        <v>1638</v>
      </c>
      <c r="H44" s="54">
        <v>0.31074481074481075</v>
      </c>
      <c r="I44" s="53">
        <f>SUM(I40:I43)</f>
        <v>1580</v>
      </c>
      <c r="J44" s="41">
        <v>0.34177215189873417</v>
      </c>
      <c r="K44" s="43" t="s">
        <v>96</v>
      </c>
    </row>
    <row r="45" spans="2:11" ht="12" customHeight="1" x14ac:dyDescent="0.25"/>
    <row r="46" spans="2:11" x14ac:dyDescent="0.25">
      <c r="B46" s="31" t="s">
        <v>97</v>
      </c>
    </row>
    <row r="47" spans="2:11" x14ac:dyDescent="0.25">
      <c r="B47" s="85" t="s">
        <v>81</v>
      </c>
      <c r="C47" s="86"/>
      <c r="D47" s="85">
        <v>2014</v>
      </c>
      <c r="E47" s="86"/>
      <c r="F47" s="85">
        <v>2015</v>
      </c>
      <c r="G47" s="86"/>
      <c r="H47" s="87">
        <v>2016</v>
      </c>
      <c r="I47" s="87"/>
      <c r="J47" s="88"/>
    </row>
    <row r="48" spans="2:11" ht="45" x14ac:dyDescent="0.25">
      <c r="B48" s="33" t="s">
        <v>40</v>
      </c>
      <c r="C48" s="33" t="s">
        <v>41</v>
      </c>
      <c r="D48" s="44" t="s">
        <v>22</v>
      </c>
      <c r="E48" s="44" t="s">
        <v>23</v>
      </c>
      <c r="F48" s="44" t="s">
        <v>22</v>
      </c>
      <c r="G48" s="44" t="s">
        <v>23</v>
      </c>
      <c r="H48" s="44" t="s">
        <v>22</v>
      </c>
      <c r="I48" s="44" t="s">
        <v>23</v>
      </c>
      <c r="J48" s="33" t="s">
        <v>24</v>
      </c>
    </row>
    <row r="49" spans="2:10" ht="14.45" customHeight="1" x14ac:dyDescent="0.25">
      <c r="B49" s="78" t="s">
        <v>25</v>
      </c>
      <c r="C49" s="45" t="s">
        <v>42</v>
      </c>
      <c r="D49" s="46">
        <v>343</v>
      </c>
      <c r="E49" s="47">
        <v>0.3498542274052478</v>
      </c>
      <c r="F49" s="46">
        <v>406</v>
      </c>
      <c r="G49" s="47">
        <v>0.36699507389162561</v>
      </c>
      <c r="H49" s="46">
        <v>362</v>
      </c>
      <c r="I49" s="47">
        <v>0.39502762430939226</v>
      </c>
      <c r="J49" s="38" t="s">
        <v>98</v>
      </c>
    </row>
    <row r="50" spans="2:10" ht="14.45" customHeight="1" x14ac:dyDescent="0.25">
      <c r="B50" s="80"/>
      <c r="C50" s="34" t="s">
        <v>44</v>
      </c>
      <c r="D50" s="46">
        <v>287</v>
      </c>
      <c r="E50" s="47">
        <v>0.30313588850174217</v>
      </c>
      <c r="F50" s="46">
        <v>332</v>
      </c>
      <c r="G50" s="47">
        <v>0.4006024096385542</v>
      </c>
      <c r="H50" s="46">
        <v>339</v>
      </c>
      <c r="I50" s="47">
        <v>0.49262536873156343</v>
      </c>
      <c r="J50" s="38" t="s">
        <v>99</v>
      </c>
    </row>
    <row r="51" spans="2:10" ht="14.45" customHeight="1" x14ac:dyDescent="0.25">
      <c r="B51" s="78" t="s">
        <v>28</v>
      </c>
      <c r="C51" s="34" t="s">
        <v>46</v>
      </c>
      <c r="D51" s="46">
        <v>254</v>
      </c>
      <c r="E51" s="47">
        <v>5.905511811023622E-2</v>
      </c>
      <c r="F51" s="46">
        <v>242</v>
      </c>
      <c r="G51" s="47">
        <v>5.7851239669421489E-2</v>
      </c>
      <c r="H51" s="46">
        <v>236</v>
      </c>
      <c r="I51" s="47">
        <v>0.10169491525423729</v>
      </c>
      <c r="J51" s="38" t="s">
        <v>100</v>
      </c>
    </row>
    <row r="52" spans="2:10" ht="14.45" customHeight="1" x14ac:dyDescent="0.25">
      <c r="B52" s="79"/>
      <c r="C52" s="34" t="s">
        <v>48</v>
      </c>
      <c r="D52" s="46">
        <v>14</v>
      </c>
      <c r="E52" s="47">
        <v>0.7142857142857143</v>
      </c>
      <c r="F52" s="46">
        <v>13</v>
      </c>
      <c r="G52" s="47">
        <v>0.76923076923076927</v>
      </c>
      <c r="H52" s="46">
        <v>15</v>
      </c>
      <c r="I52" s="47">
        <v>0.66666666666666663</v>
      </c>
      <c r="J52" s="38" t="s">
        <v>101</v>
      </c>
    </row>
    <row r="53" spans="2:10" ht="14.45" customHeight="1" x14ac:dyDescent="0.25">
      <c r="B53" s="79"/>
      <c r="C53" s="34" t="s">
        <v>50</v>
      </c>
      <c r="D53" s="46">
        <v>107</v>
      </c>
      <c r="E53" s="47">
        <v>0.24299065420560748</v>
      </c>
      <c r="F53" s="46">
        <v>126</v>
      </c>
      <c r="G53" s="47">
        <v>0.24603174603174602</v>
      </c>
      <c r="H53" s="46">
        <v>135</v>
      </c>
      <c r="I53" s="47">
        <v>0.22222222222222221</v>
      </c>
      <c r="J53" s="38" t="s">
        <v>102</v>
      </c>
    </row>
    <row r="54" spans="2:10" ht="14.45" customHeight="1" x14ac:dyDescent="0.25">
      <c r="B54" s="80"/>
      <c r="C54" s="34" t="s">
        <v>52</v>
      </c>
      <c r="D54" s="46">
        <v>121</v>
      </c>
      <c r="E54" s="47">
        <v>0.41322314049586778</v>
      </c>
      <c r="F54" s="46">
        <v>108</v>
      </c>
      <c r="G54" s="47">
        <v>0.28703703703703703</v>
      </c>
      <c r="H54" s="46">
        <v>109</v>
      </c>
      <c r="I54" s="47">
        <v>0.33944954128440369</v>
      </c>
      <c r="J54" s="38" t="s">
        <v>103</v>
      </c>
    </row>
    <row r="55" spans="2:10" ht="14.45" customHeight="1" x14ac:dyDescent="0.25">
      <c r="B55" s="78" t="s">
        <v>31</v>
      </c>
      <c r="C55" s="48" t="s">
        <v>54</v>
      </c>
      <c r="D55" s="46">
        <v>20</v>
      </c>
      <c r="E55" s="47">
        <v>0</v>
      </c>
      <c r="F55" s="46">
        <v>23</v>
      </c>
      <c r="G55" s="47">
        <v>0.52173913043478259</v>
      </c>
      <c r="H55" s="46">
        <v>19</v>
      </c>
      <c r="I55" s="47">
        <v>0.47368421052631576</v>
      </c>
      <c r="J55" s="38" t="s">
        <v>104</v>
      </c>
    </row>
    <row r="56" spans="2:10" ht="14.45" customHeight="1" x14ac:dyDescent="0.25">
      <c r="B56" s="79"/>
      <c r="C56" s="48" t="s">
        <v>56</v>
      </c>
      <c r="D56" s="46">
        <v>40</v>
      </c>
      <c r="E56" s="47">
        <v>0</v>
      </c>
      <c r="F56" s="46">
        <v>54</v>
      </c>
      <c r="G56" s="47">
        <v>0.51851851851851849</v>
      </c>
      <c r="H56" s="46">
        <v>55</v>
      </c>
      <c r="I56" s="47">
        <v>0.49090909090909091</v>
      </c>
      <c r="J56" s="38" t="s">
        <v>105</v>
      </c>
    </row>
    <row r="57" spans="2:10" ht="14.45" customHeight="1" x14ac:dyDescent="0.25">
      <c r="B57" s="79"/>
      <c r="C57" s="48" t="s">
        <v>58</v>
      </c>
      <c r="D57" s="46">
        <v>3</v>
      </c>
      <c r="E57" s="47">
        <v>0</v>
      </c>
      <c r="F57" s="46">
        <v>6</v>
      </c>
      <c r="G57" s="47">
        <v>0.5</v>
      </c>
      <c r="H57" s="46">
        <v>7</v>
      </c>
      <c r="I57" s="47">
        <v>0.2857142857142857</v>
      </c>
      <c r="J57" s="38" t="s">
        <v>106</v>
      </c>
    </row>
    <row r="58" spans="2:10" ht="14.45" customHeight="1" x14ac:dyDescent="0.25">
      <c r="B58" s="79"/>
      <c r="C58" s="48" t="s">
        <v>60</v>
      </c>
      <c r="D58" s="46">
        <v>45</v>
      </c>
      <c r="E58" s="47">
        <v>0.35555555555555557</v>
      </c>
      <c r="F58" s="46">
        <v>44</v>
      </c>
      <c r="G58" s="47">
        <v>0.15909090909090909</v>
      </c>
      <c r="H58" s="46">
        <v>50</v>
      </c>
      <c r="I58" s="47">
        <v>0.12</v>
      </c>
      <c r="J58" s="38" t="s">
        <v>107</v>
      </c>
    </row>
    <row r="59" spans="2:10" ht="14.45" customHeight="1" x14ac:dyDescent="0.25">
      <c r="B59" s="79"/>
      <c r="C59" s="48" t="s">
        <v>62</v>
      </c>
      <c r="D59" s="46">
        <v>21</v>
      </c>
      <c r="E59" s="47">
        <v>0.33333333333333331</v>
      </c>
      <c r="F59" s="46">
        <v>26</v>
      </c>
      <c r="G59" s="47">
        <v>0.46153846153846156</v>
      </c>
      <c r="H59" s="46">
        <v>15</v>
      </c>
      <c r="I59" s="47">
        <v>0.6</v>
      </c>
      <c r="J59" s="38" t="s">
        <v>108</v>
      </c>
    </row>
    <row r="60" spans="2:10" ht="14.45" customHeight="1" x14ac:dyDescent="0.25">
      <c r="B60" s="79"/>
      <c r="C60" s="48" t="s">
        <v>64</v>
      </c>
      <c r="D60" s="46">
        <v>44</v>
      </c>
      <c r="E60" s="47">
        <v>0.45454545454545453</v>
      </c>
      <c r="F60" s="46">
        <v>76</v>
      </c>
      <c r="G60" s="47">
        <v>0.46052631578947367</v>
      </c>
      <c r="H60" s="46">
        <v>67</v>
      </c>
      <c r="I60" s="47">
        <v>0.35820895522388058</v>
      </c>
      <c r="J60" s="38" t="s">
        <v>109</v>
      </c>
    </row>
    <row r="61" spans="2:10" ht="14.45" customHeight="1" x14ac:dyDescent="0.25">
      <c r="B61" s="79"/>
      <c r="C61" s="48" t="s">
        <v>66</v>
      </c>
      <c r="D61" s="46">
        <v>39</v>
      </c>
      <c r="E61" s="47">
        <v>0.48717948717948717</v>
      </c>
      <c r="F61" s="46">
        <v>34</v>
      </c>
      <c r="G61" s="47">
        <v>0.38235294117647056</v>
      </c>
      <c r="H61" s="46">
        <v>30</v>
      </c>
      <c r="I61" s="47">
        <v>0.36666666666666664</v>
      </c>
      <c r="J61" s="38" t="s">
        <v>110</v>
      </c>
    </row>
    <row r="62" spans="2:10" ht="14.45" customHeight="1" x14ac:dyDescent="0.25">
      <c r="B62" s="79"/>
      <c r="C62" s="48" t="s">
        <v>68</v>
      </c>
      <c r="D62" s="46">
        <v>6</v>
      </c>
      <c r="E62" s="47">
        <v>0.16666666666666666</v>
      </c>
      <c r="F62" s="46">
        <v>3</v>
      </c>
      <c r="G62" s="47">
        <v>0.33333333333333331</v>
      </c>
      <c r="H62" s="46">
        <v>4</v>
      </c>
      <c r="I62" s="47">
        <v>0.25</v>
      </c>
      <c r="J62" s="38" t="s">
        <v>111</v>
      </c>
    </row>
    <row r="63" spans="2:10" ht="14.45" customHeight="1" x14ac:dyDescent="0.25">
      <c r="B63" s="79"/>
      <c r="C63" s="48" t="s">
        <v>70</v>
      </c>
      <c r="D63" s="46">
        <v>13</v>
      </c>
      <c r="E63" s="47">
        <v>0</v>
      </c>
      <c r="F63" s="46">
        <v>16</v>
      </c>
      <c r="G63" s="47">
        <v>0</v>
      </c>
      <c r="H63" s="46">
        <v>18</v>
      </c>
      <c r="I63" s="47">
        <v>0.1111111111111111</v>
      </c>
      <c r="J63" s="38" t="s">
        <v>112</v>
      </c>
    </row>
    <row r="64" spans="2:10" ht="14.45" customHeight="1" x14ac:dyDescent="0.25">
      <c r="B64" s="79"/>
      <c r="C64" s="48" t="s">
        <v>72</v>
      </c>
      <c r="D64" s="46">
        <v>4</v>
      </c>
      <c r="E64" s="47">
        <v>0</v>
      </c>
      <c r="F64" s="46">
        <v>7</v>
      </c>
      <c r="G64" s="47">
        <v>0.5714285714285714</v>
      </c>
      <c r="H64" s="46">
        <v>18</v>
      </c>
      <c r="I64" s="47">
        <v>0.5</v>
      </c>
      <c r="J64" s="38" t="s">
        <v>113</v>
      </c>
    </row>
    <row r="65" spans="2:10" ht="14.45" customHeight="1" x14ac:dyDescent="0.25">
      <c r="B65" s="79"/>
      <c r="C65" s="48" t="s">
        <v>74</v>
      </c>
      <c r="D65" s="46">
        <v>4</v>
      </c>
      <c r="E65" s="47">
        <v>0</v>
      </c>
      <c r="F65" s="46">
        <v>5</v>
      </c>
      <c r="G65" s="47">
        <v>0</v>
      </c>
      <c r="H65" s="46">
        <v>7</v>
      </c>
      <c r="I65" s="47">
        <v>0</v>
      </c>
      <c r="J65" s="38" t="s">
        <v>114</v>
      </c>
    </row>
    <row r="66" spans="2:10" ht="14.45" customHeight="1" x14ac:dyDescent="0.25">
      <c r="B66" s="80"/>
      <c r="C66" s="34" t="s">
        <v>76</v>
      </c>
      <c r="D66" s="46">
        <v>4</v>
      </c>
      <c r="E66" s="47">
        <v>0.25</v>
      </c>
      <c r="F66" s="46">
        <v>6</v>
      </c>
      <c r="G66" s="47">
        <v>0.33333333333333331</v>
      </c>
      <c r="H66" s="46">
        <v>2</v>
      </c>
      <c r="I66" s="47">
        <v>0.5</v>
      </c>
      <c r="J66" s="38" t="s">
        <v>115</v>
      </c>
    </row>
    <row r="67" spans="2:10" ht="14.45" customHeight="1" x14ac:dyDescent="0.25">
      <c r="B67" s="81" t="s">
        <v>78</v>
      </c>
      <c r="C67" s="82"/>
      <c r="D67" s="49">
        <v>1369</v>
      </c>
      <c r="E67" s="50">
        <v>0.27173119065010959</v>
      </c>
      <c r="F67" s="42">
        <v>1527</v>
      </c>
      <c r="G67" s="50">
        <v>0.31761624099541585</v>
      </c>
      <c r="H67" s="42">
        <f>SUM(H49:H66)</f>
        <v>1488</v>
      </c>
      <c r="I67" s="50">
        <v>0.34408602150537637</v>
      </c>
      <c r="J67" s="43" t="s">
        <v>116</v>
      </c>
    </row>
    <row r="70" spans="2:10" ht="17.25" x14ac:dyDescent="0.25">
      <c r="B70" s="55" t="s">
        <v>117</v>
      </c>
    </row>
    <row r="72" spans="2:10" x14ac:dyDescent="0.25">
      <c r="E72" s="55"/>
    </row>
  </sheetData>
  <mergeCells count="27">
    <mergeCell ref="B3:H3"/>
    <mergeCell ref="B6:B7"/>
    <mergeCell ref="C6:D6"/>
    <mergeCell ref="E6:F6"/>
    <mergeCell ref="G6:H6"/>
    <mergeCell ref="B23:B34"/>
    <mergeCell ref="B35:C35"/>
    <mergeCell ref="B38:B39"/>
    <mergeCell ref="C38:D38"/>
    <mergeCell ref="I6:K6"/>
    <mergeCell ref="B19:B22"/>
    <mergeCell ref="B15:C15"/>
    <mergeCell ref="D15:E15"/>
    <mergeCell ref="F15:G15"/>
    <mergeCell ref="H15:J15"/>
    <mergeCell ref="B17:B18"/>
    <mergeCell ref="B51:B54"/>
    <mergeCell ref="B55:B66"/>
    <mergeCell ref="B67:C67"/>
    <mergeCell ref="I38:K38"/>
    <mergeCell ref="B47:C47"/>
    <mergeCell ref="D47:E47"/>
    <mergeCell ref="F47:G47"/>
    <mergeCell ref="H47:J47"/>
    <mergeCell ref="E38:F38"/>
    <mergeCell ref="G38:H38"/>
    <mergeCell ref="B49:B50"/>
  </mergeCells>
  <hyperlinks>
    <hyperlink ref="B70" r:id="rId1" display="https://www.haigekassa.ee/sites/default/files/Maailmapanga-uuring/veeb_est_summary_report_hk_2015.pdf" xr:uid="{00000000-0004-0000-0200-000000000000}"/>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Kirjeldus</vt:lpstr>
      <vt:lpstr>Aruandesse2017</vt:lpstr>
      <vt:lpstr>Aruandesse2016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Sirli Joona</dc:creator>
  <cp:lastModifiedBy>Pille Lõmps</cp:lastModifiedBy>
  <dcterms:created xsi:type="dcterms:W3CDTF">2017-11-13T08:48:40Z</dcterms:created>
  <dcterms:modified xsi:type="dcterms:W3CDTF">2019-01-04T08:03:08Z</dcterms:modified>
</cp:coreProperties>
</file>