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xr:revisionPtr revIDLastSave="0" documentId="13_ncr:1_{2514C521-382D-4695-A1B4-DF02A36FD082}" xr6:coauthVersionLast="31" xr6:coauthVersionMax="31" xr10:uidLastSave="{00000000-0000-0000-0000-000000000000}"/>
  <bookViews>
    <workbookView xWindow="0" yWindow="0" windowWidth="28800" windowHeight="12210" activeTab="1" xr2:uid="{00000000-000D-0000-FFFF-FFFF00000000}"/>
  </bookViews>
  <sheets>
    <sheet name="Kirjeldus" sheetId="1" r:id="rId1"/>
    <sheet name="Aruandesse2018" sheetId="5" r:id="rId2"/>
    <sheet name="Aruandesse2016" sheetId="2" r:id="rId3"/>
    <sheet name="TAI" sheetId="3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51" i="2" s="1"/>
  <c r="C49" i="2"/>
  <c r="E48" i="2"/>
  <c r="D47" i="2"/>
  <c r="E47" i="2" s="1"/>
  <c r="C47" i="2"/>
  <c r="E46" i="2"/>
  <c r="E45" i="2"/>
  <c r="E44" i="2"/>
  <c r="E43" i="2"/>
  <c r="E42" i="2"/>
  <c r="E41" i="2"/>
  <c r="E40" i="2"/>
  <c r="E39" i="2"/>
  <c r="E38" i="2"/>
  <c r="E37" i="2"/>
  <c r="D36" i="2"/>
  <c r="C36" i="2"/>
  <c r="C50" i="2" s="1"/>
  <c r="E35" i="2"/>
  <c r="E34" i="2"/>
  <c r="D33" i="2"/>
  <c r="C33" i="2"/>
  <c r="E32" i="2"/>
  <c r="E31" i="2"/>
  <c r="E30" i="2"/>
  <c r="E33" i="2" l="1"/>
  <c r="D50" i="2"/>
  <c r="E50" i="2" s="1"/>
  <c r="E49" i="2"/>
  <c r="C51" i="2"/>
  <c r="E51" i="2" s="1"/>
  <c r="E36" i="2"/>
  <c r="F5" i="5"/>
  <c r="D5" i="5"/>
  <c r="G31" i="2" l="1"/>
  <c r="G32" i="2"/>
  <c r="G36" i="2"/>
  <c r="G40" i="2"/>
  <c r="G44" i="2"/>
  <c r="G48" i="2"/>
  <c r="G33" i="2"/>
  <c r="G37" i="2"/>
  <c r="G41" i="2"/>
  <c r="G45" i="2"/>
  <c r="G49" i="2"/>
  <c r="G34" i="2"/>
  <c r="G38" i="2"/>
  <c r="G42" i="2"/>
  <c r="G46" i="2"/>
  <c r="G50" i="2"/>
  <c r="G35" i="2"/>
  <c r="G39" i="2"/>
  <c r="G43" i="2"/>
  <c r="G47" i="2"/>
  <c r="G30" i="2"/>
  <c r="D23" i="5"/>
  <c r="D24" i="5" s="1"/>
  <c r="D13" i="5"/>
  <c r="D14" i="5"/>
  <c r="D15" i="5"/>
  <c r="D16" i="5"/>
  <c r="D17" i="5"/>
  <c r="D18" i="5"/>
  <c r="D19" i="5"/>
  <c r="D20" i="5"/>
  <c r="D21" i="5"/>
  <c r="D12" i="5"/>
  <c r="D10" i="5"/>
  <c r="D9" i="5"/>
  <c r="D6" i="5"/>
  <c r="D7" i="5"/>
  <c r="C23" i="5"/>
  <c r="C13" i="5"/>
  <c r="C14" i="5"/>
  <c r="C15" i="5"/>
  <c r="C16" i="5"/>
  <c r="C17" i="5"/>
  <c r="C18" i="5"/>
  <c r="C19" i="5"/>
  <c r="E19" i="5" s="1"/>
  <c r="C20" i="5"/>
  <c r="C21" i="5"/>
  <c r="E21" i="5" s="1"/>
  <c r="C12" i="5"/>
  <c r="C10" i="5"/>
  <c r="C9" i="5"/>
  <c r="C6" i="5"/>
  <c r="C7" i="5"/>
  <c r="C5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E20" i="5"/>
  <c r="J19" i="5"/>
  <c r="I19" i="5"/>
  <c r="J18" i="5"/>
  <c r="I18" i="5"/>
  <c r="E18" i="5"/>
  <c r="J17" i="5"/>
  <c r="I17" i="5"/>
  <c r="E17" i="5"/>
  <c r="J16" i="5"/>
  <c r="I16" i="5"/>
  <c r="E16" i="5"/>
  <c r="J15" i="5"/>
  <c r="I15" i="5"/>
  <c r="E15" i="5"/>
  <c r="J14" i="5"/>
  <c r="L14" i="5" s="1"/>
  <c r="I14" i="5"/>
  <c r="E14" i="5"/>
  <c r="J13" i="5"/>
  <c r="I13" i="5"/>
  <c r="E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L13" i="5" l="1"/>
  <c r="L20" i="5"/>
  <c r="K15" i="5"/>
  <c r="K18" i="5"/>
  <c r="K17" i="5"/>
  <c r="K16" i="5"/>
  <c r="E23" i="5"/>
  <c r="L23" i="5" s="1"/>
  <c r="D22" i="5"/>
  <c r="D26" i="5" s="1"/>
  <c r="E12" i="5"/>
  <c r="E10" i="5"/>
  <c r="D11" i="5"/>
  <c r="E7" i="5"/>
  <c r="K7" i="5" s="1"/>
  <c r="E6" i="5"/>
  <c r="K6" i="5" s="1"/>
  <c r="D8" i="5"/>
  <c r="E5" i="5"/>
  <c r="L5" i="5" s="1"/>
  <c r="C24" i="5"/>
  <c r="E24" i="5" s="1"/>
  <c r="K24" i="5" s="1"/>
  <c r="L15" i="5"/>
  <c r="L19" i="5"/>
  <c r="L21" i="5"/>
  <c r="L12" i="5"/>
  <c r="C22" i="5"/>
  <c r="L10" i="5"/>
  <c r="C11" i="5"/>
  <c r="E9" i="5"/>
  <c r="K9" i="5" s="1"/>
  <c r="C8" i="5"/>
  <c r="K13" i="5"/>
  <c r="K14" i="5"/>
  <c r="L18" i="5"/>
  <c r="K21" i="5"/>
  <c r="K23" i="5"/>
  <c r="L6" i="5"/>
  <c r="K10" i="5"/>
  <c r="K12" i="5"/>
  <c r="L16" i="5"/>
  <c r="L17" i="5"/>
  <c r="K19" i="5"/>
  <c r="K20" i="5"/>
  <c r="E11" i="5"/>
  <c r="H26" i="2"/>
  <c r="I26" i="2"/>
  <c r="H27" i="2"/>
  <c r="I27" i="2"/>
  <c r="C26" i="5" l="1"/>
  <c r="D25" i="5"/>
  <c r="E8" i="5"/>
  <c r="K8" i="5" s="1"/>
  <c r="L7" i="5"/>
  <c r="K5" i="5"/>
  <c r="L24" i="5"/>
  <c r="E22" i="5"/>
  <c r="K22" i="5" s="1"/>
  <c r="C25" i="5"/>
  <c r="L9" i="5"/>
  <c r="L8" i="5"/>
  <c r="E26" i="5"/>
  <c r="L11" i="5"/>
  <c r="K11" i="5"/>
  <c r="L26" i="5" l="1"/>
  <c r="G25" i="5"/>
  <c r="E25" i="5"/>
  <c r="K25" i="5" s="1"/>
  <c r="L22" i="5"/>
  <c r="G22" i="5"/>
  <c r="G6" i="5"/>
  <c r="G24" i="5"/>
  <c r="G8" i="5"/>
  <c r="G11" i="5"/>
  <c r="G16" i="5"/>
  <c r="G13" i="5"/>
  <c r="G5" i="5"/>
  <c r="K26" i="5"/>
  <c r="G9" i="5"/>
  <c r="G18" i="5"/>
  <c r="G17" i="5"/>
  <c r="G15" i="5"/>
  <c r="G7" i="5"/>
  <c r="G12" i="5"/>
  <c r="G20" i="5"/>
  <c r="G19" i="5"/>
  <c r="G21" i="5"/>
  <c r="G10" i="5"/>
  <c r="G14" i="5"/>
  <c r="G23" i="5"/>
  <c r="D22" i="2"/>
  <c r="C25" i="2"/>
  <c r="C22" i="2"/>
  <c r="E22" i="2" s="1"/>
  <c r="C11" i="2"/>
  <c r="D8" i="2"/>
  <c r="C8" i="2"/>
  <c r="C26" i="2" l="1"/>
  <c r="C27" i="2"/>
  <c r="L25" i="5"/>
  <c r="E8" i="2"/>
  <c r="D11" i="2"/>
  <c r="E11" i="2" l="1"/>
  <c r="H6" i="2"/>
  <c r="I6" i="2"/>
  <c r="H7" i="2"/>
  <c r="I7" i="2"/>
  <c r="H8" i="2"/>
  <c r="J8" i="2" s="1"/>
  <c r="I8" i="2"/>
  <c r="K8" i="2" s="1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I5" i="2"/>
  <c r="H5" i="2"/>
  <c r="D25" i="2" l="1"/>
  <c r="D26" i="2" s="1"/>
  <c r="E26" i="2" s="1"/>
  <c r="E5" i="2"/>
  <c r="J5" i="2" s="1"/>
  <c r="E9" i="2"/>
  <c r="J9" i="2" s="1"/>
  <c r="E6" i="2"/>
  <c r="K6" i="2" s="1"/>
  <c r="E10" i="2"/>
  <c r="J10" i="2" s="1"/>
  <c r="E12" i="2"/>
  <c r="E13" i="2"/>
  <c r="K13" i="2" s="1"/>
  <c r="E14" i="2"/>
  <c r="J14" i="2" s="1"/>
  <c r="E15" i="2"/>
  <c r="K15" i="2" s="1"/>
  <c r="E16" i="2"/>
  <c r="K16" i="2" s="1"/>
  <c r="E17" i="2"/>
  <c r="K17" i="2" s="1"/>
  <c r="E18" i="2"/>
  <c r="K18" i="2" s="1"/>
  <c r="E19" i="2"/>
  <c r="J19" i="2" s="1"/>
  <c r="E20" i="2"/>
  <c r="J20" i="2" s="1"/>
  <c r="E21" i="2"/>
  <c r="K21" i="2" s="1"/>
  <c r="E24" i="2"/>
  <c r="J24" i="2" s="1"/>
  <c r="E23" i="2"/>
  <c r="K23" i="2" s="1"/>
  <c r="E7" i="2"/>
  <c r="K7" i="2" s="1"/>
  <c r="J26" i="2" l="1"/>
  <c r="K26" i="2"/>
  <c r="E25" i="2"/>
  <c r="K25" i="2" s="1"/>
  <c r="D27" i="2"/>
  <c r="E27" i="2" s="1"/>
  <c r="J16" i="2"/>
  <c r="K10" i="2"/>
  <c r="K20" i="2"/>
  <c r="J13" i="2"/>
  <c r="J21" i="2"/>
  <c r="K9" i="2"/>
  <c r="K19" i="2"/>
  <c r="J6" i="2"/>
  <c r="J18" i="2"/>
  <c r="K14" i="2"/>
  <c r="K24" i="2"/>
  <c r="J15" i="2"/>
  <c r="J23" i="2"/>
  <c r="J7" i="2"/>
  <c r="J17" i="2"/>
  <c r="K5" i="2"/>
  <c r="J12" i="2"/>
  <c r="K12" i="2"/>
  <c r="J22" i="2"/>
  <c r="K22" i="2"/>
  <c r="J11" i="2"/>
  <c r="K11" i="2"/>
  <c r="J25" i="2" l="1"/>
  <c r="J27" i="2"/>
  <c r="K27" i="2"/>
  <c r="G8" i="2"/>
  <c r="G16" i="2"/>
  <c r="G19" i="2"/>
  <c r="G13" i="2"/>
  <c r="G21" i="2"/>
  <c r="G24" i="2"/>
  <c r="G23" i="2"/>
  <c r="G15" i="2"/>
  <c r="G17" i="2"/>
  <c r="G5" i="2"/>
  <c r="G20" i="2"/>
  <c r="G11" i="2"/>
  <c r="G6" i="2"/>
  <c r="G25" i="2"/>
  <c r="G12" i="2"/>
  <c r="G14" i="2"/>
  <c r="G18" i="2"/>
  <c r="G9" i="2"/>
  <c r="G7" i="2"/>
  <c r="G10" i="2"/>
  <c r="G22" i="2"/>
</calcChain>
</file>

<file path=xl/sharedStrings.xml><?xml version="1.0" encoding="utf-8"?>
<sst xmlns="http://schemas.openxmlformats.org/spreadsheetml/2006/main" count="202" uniqueCount="102">
  <si>
    <t>Väga enneaegsete sündide osamäär haiglate järgi, 2013–2015</t>
  </si>
  <si>
    <t>Allikas: Eesti Meditsiiniline Sünniregister</t>
  </si>
  <si>
    <t>Haigla</t>
  </si>
  <si>
    <r>
      <t>1,37</t>
    </r>
    <r>
      <rPr>
        <sz val="10"/>
        <color indexed="8"/>
        <rFont val="Calibri"/>
        <family val="2"/>
        <charset val="186"/>
      </rPr>
      <t>─</t>
    </r>
    <r>
      <rPr>
        <sz val="10"/>
        <color indexed="8"/>
        <rFont val="Arial"/>
        <family val="2"/>
        <charset val="186"/>
      </rPr>
      <t>1,84</t>
    </r>
  </si>
  <si>
    <t>Sündide
arv</t>
  </si>
  <si>
    <t>Enneaegsed sünnid
(raseduskestus &lt;32)</t>
  </si>
  <si>
    <t>ITK</t>
  </si>
  <si>
    <t>LTKH</t>
  </si>
  <si>
    <t>Fertilitas</t>
  </si>
  <si>
    <t>Narva</t>
  </si>
  <si>
    <t>Rakvere</t>
  </si>
  <si>
    <t>Põlva</t>
  </si>
  <si>
    <t>PH</t>
  </si>
  <si>
    <t>TÜK</t>
  </si>
  <si>
    <t>piirkH</t>
  </si>
  <si>
    <t>IVKH</t>
  </si>
  <si>
    <t>keskH</t>
  </si>
  <si>
    <t>Hiiumaa</t>
  </si>
  <si>
    <t>Järva</t>
  </si>
  <si>
    <t>Kures</t>
  </si>
  <si>
    <t>Lõuna</t>
  </si>
  <si>
    <t>Lääne</t>
  </si>
  <si>
    <t>Valga</t>
  </si>
  <si>
    <t>Vilj</t>
  </si>
  <si>
    <t>üldH</t>
  </si>
  <si>
    <t>Elite</t>
  </si>
  <si>
    <t>Üldhaiglad</t>
  </si>
  <si>
    <t>Keskhaiglad</t>
  </si>
  <si>
    <t>Piirkondlikud</t>
  </si>
  <si>
    <t>Kokku:</t>
  </si>
  <si>
    <t>Enneagsed sünnid
(raseduskestus &lt;32) %</t>
  </si>
  <si>
    <t>1,63─2,27</t>
  </si>
  <si>
    <t>0,35─1,33</t>
  </si>
  <si>
    <t>0,85─1,25</t>
  </si>
  <si>
    <t>0,09─0,53</t>
  </si>
  <si>
    <t>0,07─1,06</t>
  </si>
  <si>
    <t>0,00─0,73</t>
  </si>
  <si>
    <t>0,03─0,84</t>
  </si>
  <si>
    <t>0,10─0,70</t>
  </si>
  <si>
    <t>0,21─1,05</t>
  </si>
  <si>
    <t>0,00─0,93</t>
  </si>
  <si>
    <t>0,15─1,10</t>
  </si>
  <si>
    <t>Erahaiglad</t>
  </si>
  <si>
    <t>usaldusvahemik
95% CI</t>
  </si>
  <si>
    <t>alumine uv</t>
  </si>
  <si>
    <t>ülemine uv</t>
  </si>
  <si>
    <t>alumise uv erinevus sagedusest</t>
  </si>
  <si>
    <t>ülemise uv erinevus sagedusest</t>
  </si>
  <si>
    <t xml:space="preserve">Sünnid  </t>
  </si>
  <si>
    <t>Enneaegsed sünnid (raseduskestus &lt; 32)</t>
  </si>
  <si>
    <t>Arv</t>
  </si>
  <si>
    <t>%</t>
  </si>
  <si>
    <t>95% CI</t>
  </si>
  <si>
    <t>Kokku</t>
  </si>
  <si>
    <t>1,04─1,25</t>
  </si>
  <si>
    <t>eraH</t>
  </si>
  <si>
    <t>keskH+üldH+eraH</t>
  </si>
  <si>
    <t>1,34─1,62</t>
  </si>
  <si>
    <t>0,24─0,68</t>
  </si>
  <si>
    <t>0,20─0,46</t>
  </si>
  <si>
    <t>0,24─0,45</t>
  </si>
  <si>
    <t>Keskhaiglad+
Üldhaiglad+
Erahaiglad</t>
  </si>
  <si>
    <t>Väga enneaegsete sündide osamäär haiglate järgi, 2014–2016</t>
  </si>
  <si>
    <t>1,36–1,81</t>
  </si>
  <si>
    <t>0,78–1,17</t>
  </si>
  <si>
    <t>0,04–0,56</t>
  </si>
  <si>
    <t>0,48–1,53</t>
  </si>
  <si>
    <t>0,19–1,36</t>
  </si>
  <si>
    <t>0,13–0,93</t>
  </si>
  <si>
    <t>0,07–0,48</t>
  </si>
  <si>
    <t>1,41–2,01</t>
  </si>
  <si>
    <t>0,01–1,10</t>
  </si>
  <si>
    <t>0,02–0,70</t>
  </si>
  <si>
    <t>0,00–0,64</t>
  </si>
  <si>
    <t>0,99–1,19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</si>
  <si>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</si>
  <si>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</si>
  <si>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</si>
  <si>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</si>
  <si>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</si>
  <si>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</si>
  <si>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</si>
  <si>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Läänemaa Haigla</t>
  </si>
  <si>
    <t>Kuressaare Haigla</t>
  </si>
  <si>
    <t>Lõuna-Eesti Haigla</t>
  </si>
  <si>
    <t>Narva Haigla</t>
  </si>
  <si>
    <t>Põlva Haigla</t>
  </si>
  <si>
    <t>Rakvere Haigla</t>
  </si>
  <si>
    <t>Valga Haigla</t>
  </si>
  <si>
    <t>Viljandi Haigla</t>
  </si>
  <si>
    <t>Elite Kliinik</t>
  </si>
  <si>
    <t>Tabel on uuendatud andmebaasi seisuga 20.07.2017</t>
  </si>
  <si>
    <t>Põhja-Eesti Regionaalhaigla</t>
  </si>
  <si>
    <t>1,26─1,53</t>
  </si>
  <si>
    <t>0,29─0,73</t>
  </si>
  <si>
    <t>0,14─0,35</t>
  </si>
  <si>
    <t>0,22─0,42</t>
  </si>
  <si>
    <t>0,99─1,18</t>
  </si>
  <si>
    <t>2014–2016
Enneagsed sünnid
(raseduskestus &lt;32) %</t>
  </si>
  <si>
    <t>2013–2015
Enneagsed sünnid
(raseduskestus &lt;32) %</t>
  </si>
  <si>
    <r>
      <t>1,37</t>
    </r>
    <r>
      <rPr>
        <sz val="10"/>
        <color theme="0"/>
        <rFont val="Calibri"/>
        <family val="2"/>
        <charset val="186"/>
      </rPr>
      <t>─</t>
    </r>
    <r>
      <rPr>
        <sz val="10"/>
        <color theme="0"/>
        <rFont val="Arial"/>
        <family val="2"/>
        <charset val="186"/>
      </rPr>
      <t>1,84</t>
    </r>
  </si>
  <si>
    <t>1. Väga enneaegsete sündide osamäär haiglate järgi, 2014–2016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</si>
</sst>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charset val="186"/>
    </font>
    <font>
      <sz val="10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0" fillId="0" borderId="1" xfId="0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7" fillId="0" borderId="1" xfId="0" applyFont="1" applyFill="1" applyBorder="1"/>
    <xf numFmtId="0" fontId="7" fillId="0" borderId="5" xfId="0" applyFont="1" applyBorder="1" applyAlignment="1">
      <alignment wrapText="1"/>
    </xf>
    <xf numFmtId="0" fontId="0" fillId="0" borderId="5" xfId="0" applyBorder="1"/>
    <xf numFmtId="0" fontId="7" fillId="0" borderId="5" xfId="0" applyFont="1" applyBorder="1"/>
    <xf numFmtId="0" fontId="2" fillId="0" borderId="6" xfId="0" applyNumberFormat="1" applyFont="1" applyFill="1" applyBorder="1" applyAlignment="1" applyProtection="1">
      <alignment horizontal="right" wrapText="1" readingOrder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readingOrder="1"/>
    </xf>
    <xf numFmtId="10" fontId="0" fillId="0" borderId="1" xfId="0" applyNumberFormat="1" applyBorder="1"/>
    <xf numFmtId="10" fontId="5" fillId="0" borderId="1" xfId="0" applyNumberFormat="1" applyFont="1" applyBorder="1"/>
    <xf numFmtId="10" fontId="8" fillId="0" borderId="0" xfId="0" applyNumberFormat="1" applyFont="1"/>
    <xf numFmtId="0" fontId="5" fillId="0" borderId="1" xfId="0" applyFont="1" applyBorder="1" applyAlignment="1">
      <alignment horizontal="right"/>
    </xf>
    <xf numFmtId="3" fontId="0" fillId="0" borderId="1" xfId="0" applyNumberFormat="1" applyBorder="1"/>
    <xf numFmtId="3" fontId="7" fillId="0" borderId="1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/>
    <xf numFmtId="3" fontId="8" fillId="0" borderId="0" xfId="0" applyNumberFormat="1" applyFont="1" applyBorder="1"/>
    <xf numFmtId="0" fontId="8" fillId="0" borderId="0" xfId="0" applyFont="1" applyBorder="1"/>
    <xf numFmtId="10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12" fillId="0" borderId="0" xfId="0" applyNumberFormat="1" applyFont="1" applyFill="1" applyBorder="1" applyAlignment="1" applyProtection="1">
      <alignment horizontal="right" wrapText="1" readingOrder="1"/>
    </xf>
    <xf numFmtId="0" fontId="10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Aruandesse2018!$E$4</c:f>
              <c:strCache>
                <c:ptCount val="1"/>
                <c:pt idx="0">
                  <c:v>2014–2016
Enneagsed sünnid
(raseduskestus &lt;32)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4D-419E-9C39-D83AC5B89075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37D-4038-8FF1-ED51CFFED6A9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37D-4038-8FF1-ED51CFFED6A9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37D-4038-8FF1-ED51CFFED6A9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4D-419E-9C39-D83AC5B8907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Aruandesse2018!$L$5:$L$25</c15:sqref>
                    </c15:fullRef>
                  </c:ext>
                </c:extLst>
                <c:f>(Aruandesse2018!$L$5:$L$11,Aruandesse2018!$L$13,Aruandesse2018!$L$15,Aruandesse2018!$L$17,Aruandesse2018!$L$19:$L$22,Aruandesse2018!$L$25)</c:f>
                <c:numCache>
                  <c:formatCode>General</c:formatCode>
                  <c:ptCount val="15"/>
                  <c:pt idx="0">
                    <c:v>2.339041208340175E-3</c:v>
                  </c:pt>
                  <c:pt idx="1">
                    <c:v>2.8762871715908005E-3</c:v>
                  </c:pt>
                  <c:pt idx="2">
                    <c:v>5.8354560172692929E-3</c:v>
                  </c:pt>
                  <c:pt idx="3">
                    <c:v>1.3930465232616322E-3</c:v>
                  </c:pt>
                  <c:pt idx="4">
                    <c:v>4.3220994475138136E-3</c:v>
                  </c:pt>
                  <c:pt idx="5">
                    <c:v>3.2381443298969072E-3</c:v>
                  </c:pt>
                  <c:pt idx="6">
                    <c:v>2.6524399690162669E-3</c:v>
                  </c:pt>
                  <c:pt idx="7">
                    <c:v>4.7656942823803968E-3</c:v>
                  </c:pt>
                  <c:pt idx="8">
                    <c:v>7.2558352402745992E-3</c:v>
                  </c:pt>
                  <c:pt idx="9">
                    <c:v>5.0891719745222927E-3</c:v>
                  </c:pt>
                  <c:pt idx="10">
                    <c:v>6.5063897763578283E-3</c:v>
                  </c:pt>
                  <c:pt idx="11">
                    <c:v>7.3119284294234609E-3</c:v>
                  </c:pt>
                  <c:pt idx="12">
                    <c:v>9.1149858623939695E-3</c:v>
                  </c:pt>
                  <c:pt idx="13">
                    <c:v>1.2942130530686387E-3</c:v>
                  </c:pt>
                  <c:pt idx="14">
                    <c:v>1.2225435984687364E-3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Aruandesse2018!$K$5:$K$25</c15:sqref>
                    </c15:fullRef>
                  </c:ext>
                </c:extLst>
                <c:f>(Aruandesse2018!$K$5:$K$11,Aruandesse2018!$K$13,Aruandesse2018!$K$15,Aruandesse2018!$K$17,Aruandesse2018!$K$19:$K$22,Aruandesse2018!$K$25)</c:f>
                <c:numCache>
                  <c:formatCode>General</c:formatCode>
                  <c:ptCount val="15"/>
                  <c:pt idx="0">
                    <c:v>2.1609587916598255E-3</c:v>
                  </c:pt>
                  <c:pt idx="1">
                    <c:v>1.1237128284091995E-3</c:v>
                  </c:pt>
                  <c:pt idx="2">
                    <c:v>5.6454398273070999E-4</c:v>
                  </c:pt>
                  <c:pt idx="3">
                    <c:v>1.3069534767383689E-3</c:v>
                  </c:pt>
                  <c:pt idx="4">
                    <c:v>5.4779005524861878E-3</c:v>
                  </c:pt>
                  <c:pt idx="5">
                    <c:v>1.1618556701030929E-3</c:v>
                  </c:pt>
                  <c:pt idx="6">
                    <c:v>1.7475600309837334E-3</c:v>
                  </c:pt>
                  <c:pt idx="7">
                    <c:v>5.1343057176196031E-3</c:v>
                  </c:pt>
                  <c:pt idx="8">
                    <c:v>8.4416475972540054E-4</c:v>
                  </c:pt>
                  <c:pt idx="9">
                    <c:v>9.1082802547770699E-4</c:v>
                  </c:pt>
                  <c:pt idx="10">
                    <c:v>1.8936102236421725E-3</c:v>
                  </c:pt>
                  <c:pt idx="11">
                    <c:v>1.9880715705765406E-3</c:v>
                  </c:pt>
                  <c:pt idx="12">
                    <c:v>3.8501413760603197E-4</c:v>
                  </c:pt>
                  <c:pt idx="13">
                    <c:v>8.0578694693136076E-4</c:v>
                  </c:pt>
                  <c:pt idx="14">
                    <c:v>7.7745640153126325E-4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Aruandesse2018!$A$5:$B$25</c15:sqref>
                  </c15:fullRef>
                </c:ext>
              </c:extLst>
              <c:f>(Aruandesse2018!$A$5:$B$11,Aruandesse2018!$A$13:$B$13,Aruandesse2018!$A$15:$B$15,Aruandesse2018!$A$17:$B$17,Aruandesse2018!$A$19:$B$22,Aruandesse2018!$A$25:$B$25)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Aruandesse2018!$E$5:$E$25</c15:sqref>
                  </c15:fullRef>
                </c:ext>
              </c:extLst>
              <c:f>(Aruandesse2018!$E$5:$E$11,Aruandesse2018!$E$13,Aruandesse2018!$E$15,Aruandesse2018!$E$17,Aruandesse2018!$E$19:$E$22,Aruandesse2018!$E$25)</c:f>
              <c:numCache>
                <c:formatCode>0.00%</c:formatCode>
                <c:ptCount val="15"/>
                <c:pt idx="0">
                  <c:v>1.5760958791659826E-2</c:v>
                </c:pt>
                <c:pt idx="1">
                  <c:v>9.6237128284092002E-3</c:v>
                </c:pt>
                <c:pt idx="2">
                  <c:v>1.6864543982730709E-2</c:v>
                </c:pt>
                <c:pt idx="3">
                  <c:v>1.3906953476738369E-2</c:v>
                </c:pt>
                <c:pt idx="4">
                  <c:v>8.9779005524861875E-3</c:v>
                </c:pt>
                <c:pt idx="5">
                  <c:v>2.0618556701030928E-3</c:v>
                </c:pt>
                <c:pt idx="6">
                  <c:v>4.6475600309837332E-3</c:v>
                </c:pt>
                <c:pt idx="7">
                  <c:v>5.8343057176196032E-3</c:v>
                </c:pt>
                <c:pt idx="8">
                  <c:v>1.1441647597254005E-3</c:v>
                </c:pt>
                <c:pt idx="9">
                  <c:v>1.910828025477707E-3</c:v>
                </c:pt>
                <c:pt idx="10">
                  <c:v>3.9936102236421724E-3</c:v>
                </c:pt>
                <c:pt idx="11">
                  <c:v>1.9880715705765406E-3</c:v>
                </c:pt>
                <c:pt idx="12">
                  <c:v>1.885014137606032E-3</c:v>
                </c:pt>
                <c:pt idx="13">
                  <c:v>2.205786946931361E-3</c:v>
                </c:pt>
                <c:pt idx="14">
                  <c:v>2.9774564015312634E-3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Aruandesse2018!$E$12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37D-4038-8FF1-ED51CFFED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Aruandesse2016!$E$29</c:f>
              <c:strCache>
                <c:ptCount val="1"/>
                <c:pt idx="0">
                  <c:v>Enneagsed sünnid
(raseduskestus &lt;32) %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Aruandesse2018!$A$5:$B$25</c15:sqref>
                  </c15:fullRef>
                </c:ext>
              </c:extLst>
              <c:f>(Aruandesse2018!$A$5:$B$11,Aruandesse2018!$A$13:$B$13,Aruandesse2018!$A$15:$B$15,Aruandesse2018!$A$17:$B$17,Aruandesse2018!$A$19:$B$22,Aruandesse2018!$A$25:$B$25)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Aruandesse2016!$E$30:$E$50</c15:sqref>
                  </c15:fullRef>
                </c:ext>
              </c:extLst>
              <c:f>(Aruandesse2016!$E$30:$E$36,Aruandesse2016!$E$38,Aruandesse2016!$E$40,Aruandesse2016!$E$42,Aruandesse2016!$E$44:$E$47,Aruandesse2016!$E$50)</c:f>
              <c:numCache>
                <c:formatCode>0.00%</c:formatCode>
                <c:ptCount val="15"/>
                <c:pt idx="0">
                  <c:v>1.5952835096237211E-2</c:v>
                </c:pt>
                <c:pt idx="1">
                  <c:v>1.0324060797246917E-2</c:v>
                </c:pt>
                <c:pt idx="2">
                  <c:v>1.9288236892148872E-2</c:v>
                </c:pt>
                <c:pt idx="3">
                  <c:v>1.4783526927138331E-2</c:v>
                </c:pt>
                <c:pt idx="4">
                  <c:v>7.251631617113851E-3</c:v>
                </c:pt>
                <c:pt idx="5">
                  <c:v>2.4529844644317253E-3</c:v>
                </c:pt>
                <c:pt idx="6">
                  <c:v>4.1830065359477128E-3</c:v>
                </c:pt>
                <c:pt idx="7">
                  <c:v>3.6275695284159614E-3</c:v>
                </c:pt>
                <c:pt idx="8">
                  <c:v>2.3201856148491878E-3</c:v>
                </c:pt>
                <c:pt idx="9">
                  <c:v>2.999400119976005E-3</c:v>
                </c:pt>
                <c:pt idx="10">
                  <c:v>5.1094890510948905E-3</c:v>
                </c:pt>
                <c:pt idx="11">
                  <c:v>1.6666666666666668E-3</c:v>
                </c:pt>
                <c:pt idx="12">
                  <c:v>4.7080979284369112E-3</c:v>
                </c:pt>
                <c:pt idx="13">
                  <c:v>3.0971258671952428E-3</c:v>
                </c:pt>
                <c:pt idx="14">
                  <c:v>3.3645166584605284E-3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7D-4038-8FF1-ED51CFFED6A9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Aruandesse2018!$A$5:$B$25</c15:sqref>
                  </c15:fullRef>
                </c:ext>
              </c:extLst>
              <c:f>(Aruandesse2018!$A$5:$B$11,Aruandesse2018!$A$13:$B$13,Aruandesse2018!$A$15:$B$15,Aruandesse2018!$A$17:$B$17,Aruandesse2018!$A$19:$B$22,Aruandesse2018!$A$25:$B$25)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Aruandesse2018!$G$5:$G$25</c15:sqref>
                  </c15:fullRef>
                </c:ext>
              </c:extLst>
              <c:f>(Aruandesse2018!$G$5:$G$11,Aruandesse2018!$G$13,Aruandesse2018!$G$15,Aruandesse2018!$G$17,Aruandesse2018!$G$19:$G$22,Aruandesse2018!$G$25)</c:f>
              <c:numCache>
                <c:formatCode>0.00%</c:formatCode>
                <c:ptCount val="15"/>
                <c:pt idx="0">
                  <c:v>1.0828941063727839E-2</c:v>
                </c:pt>
                <c:pt idx="1">
                  <c:v>1.0828941063727839E-2</c:v>
                </c:pt>
                <c:pt idx="2">
                  <c:v>1.0828941063727839E-2</c:v>
                </c:pt>
                <c:pt idx="3">
                  <c:v>1.0828941063727839E-2</c:v>
                </c:pt>
                <c:pt idx="4">
                  <c:v>1.0828941063727839E-2</c:v>
                </c:pt>
                <c:pt idx="5">
                  <c:v>1.0828941063727839E-2</c:v>
                </c:pt>
                <c:pt idx="6">
                  <c:v>1.0828941063727839E-2</c:v>
                </c:pt>
                <c:pt idx="7">
                  <c:v>1.0828941063727839E-2</c:v>
                </c:pt>
                <c:pt idx="8">
                  <c:v>1.0828941063727839E-2</c:v>
                </c:pt>
                <c:pt idx="9">
                  <c:v>1.0828941063727839E-2</c:v>
                </c:pt>
                <c:pt idx="10">
                  <c:v>1.0828941063727839E-2</c:v>
                </c:pt>
                <c:pt idx="11">
                  <c:v>1.0828941063727839E-2</c:v>
                </c:pt>
                <c:pt idx="12">
                  <c:v>1.0828941063727839E-2</c:v>
                </c:pt>
                <c:pt idx="13">
                  <c:v>1.0828941063727839E-2</c:v>
                </c:pt>
                <c:pt idx="14">
                  <c:v>1.0828941063727839E-2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7D-4038-8FF1-ED51CFFED6A9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Aruandesse2018!$A$5:$B$25</c15:sqref>
                  </c15:fullRef>
                </c:ext>
              </c:extLst>
              <c:f>(Aruandesse2018!$A$5:$B$11,Aruandesse2018!$A$13:$B$13,Aruandesse2018!$A$15:$B$15,Aruandesse2018!$A$17:$B$17,Aruandesse2018!$A$19:$B$22,Aruandesse2018!$A$25:$B$25)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Aruandesse2016!$G$30:$G$50</c15:sqref>
                  </c15:fullRef>
                </c:ext>
              </c:extLst>
              <c:f>(Aruandesse2016!$G$30:$G$36,Aruandesse2016!$G$38,Aruandesse2016!$G$40,Aruandesse2016!$G$42,Aruandesse2016!$G$44:$G$47,Aruandesse2016!$G$50)</c:f>
              <c:numCache>
                <c:formatCode>0.00%</c:formatCode>
                <c:ptCount val="15"/>
                <c:pt idx="0">
                  <c:v>1.1433935921815949E-2</c:v>
                </c:pt>
                <c:pt idx="1">
                  <c:v>1.1433935921815949E-2</c:v>
                </c:pt>
                <c:pt idx="2">
                  <c:v>1.1433935921815949E-2</c:v>
                </c:pt>
                <c:pt idx="3">
                  <c:v>1.1433935921815949E-2</c:v>
                </c:pt>
                <c:pt idx="4">
                  <c:v>1.1433935921815949E-2</c:v>
                </c:pt>
                <c:pt idx="5">
                  <c:v>1.1433935921815949E-2</c:v>
                </c:pt>
                <c:pt idx="6">
                  <c:v>1.1433935921815949E-2</c:v>
                </c:pt>
                <c:pt idx="7">
                  <c:v>1.1433935921815949E-2</c:v>
                </c:pt>
                <c:pt idx="8">
                  <c:v>1.1433935921815949E-2</c:v>
                </c:pt>
                <c:pt idx="9">
                  <c:v>1.1433935921815949E-2</c:v>
                </c:pt>
                <c:pt idx="10">
                  <c:v>1.1433935921815949E-2</c:v>
                </c:pt>
                <c:pt idx="11">
                  <c:v>1.1433935921815949E-2</c:v>
                </c:pt>
                <c:pt idx="12">
                  <c:v>1.1433935921815949E-2</c:v>
                </c:pt>
                <c:pt idx="13">
                  <c:v>1.1433935921815949E-2</c:v>
                </c:pt>
                <c:pt idx="14">
                  <c:v>1.1433935921815949E-2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7D-4038-8FF1-ED51CFFED6A9}"/>
            </c:ext>
          </c:extLst>
        </c:ser>
        <c:ser>
          <c:idx val="1"/>
          <c:order val="4"/>
          <c:tx>
            <c:v>Eesmärk &lt;1%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Aruandesse2018!$A$5:$B$25</c15:sqref>
                  </c15:fullRef>
                </c:ext>
              </c:extLst>
              <c:f>(Aruandesse2018!$A$5:$B$11,Aruandesse2018!$A$13:$B$13,Aruandesse2018!$A$15:$B$15,Aruandesse2018!$A$17:$B$17,Aruandesse2018!$A$19:$B$22,Aruandesse2018!$A$25:$B$25)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Aruandesse2018!$H$5:$H$25</c15:sqref>
                  </c15:fullRef>
                </c:ext>
              </c:extLst>
              <c:f>(Aruandesse2018!$H$5:$H$11,Aruandesse2018!$H$13,Aruandesse2018!$H$15,Aruandesse2018!$H$17,Aruandesse2018!$H$19:$H$22,Aruandesse2018!$H$25)</c:f>
              <c:numCache>
                <c:formatCode>0.00%</c:formatCod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4D-419E-9C39-D83AC5B8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9374740986324075"/>
          <c:w val="0.97179499760842847"/>
          <c:h val="0.1062525901367592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5777857615706765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Aruandesse2016!$E$4</c:f>
              <c:strCache>
                <c:ptCount val="1"/>
                <c:pt idx="0">
                  <c:v>2013–2015
Enneagsed sünnid
(raseduskestus &lt;32) %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235-45D2-90A0-87B2C5C530FD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2AB-4312-BF05-F405994DD1E2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2AB-4312-BF05-F405994DD1E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2AB-4312-BF05-F405994DD1E2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Aruandesse2016!$K$5:$K$26</c:f>
                <c:numCache>
                  <c:formatCode>General</c:formatCode>
                  <c:ptCount val="22"/>
                  <c:pt idx="0">
                    <c:v>2.4471649037627885E-3</c:v>
                  </c:pt>
                  <c:pt idx="1">
                    <c:v>2.1759392027530834E-3</c:v>
                  </c:pt>
                  <c:pt idx="2">
                    <c:v>3.411763107851129E-3</c:v>
                  </c:pt>
                  <c:pt idx="3">
                    <c:v>1.4164730728616712E-3</c:v>
                  </c:pt>
                  <c:pt idx="4">
                    <c:v>6.04836838288615E-3</c:v>
                  </c:pt>
                  <c:pt idx="5">
                    <c:v>2.8470155355682747E-3</c:v>
                  </c:pt>
                  <c:pt idx="6">
                    <c:v>2.6169934640522877E-3</c:v>
                  </c:pt>
                  <c:pt idx="7">
                    <c:v>0</c:v>
                  </c:pt>
                  <c:pt idx="8">
                    <c:v>6.9724304715840391E-3</c:v>
                  </c:pt>
                  <c:pt idx="9">
                    <c:v>5.9859395532194486E-3</c:v>
                  </c:pt>
                  <c:pt idx="10">
                    <c:v>6.0798143851508116E-3</c:v>
                  </c:pt>
                  <c:pt idx="11">
                    <c:v>0</c:v>
                  </c:pt>
                  <c:pt idx="12">
                    <c:v>4.0005998800239943E-3</c:v>
                  </c:pt>
                  <c:pt idx="13">
                    <c:v>5.9842105263157898E-3</c:v>
                  </c:pt>
                  <c:pt idx="14">
                    <c:v>5.3905109489051101E-3</c:v>
                  </c:pt>
                  <c:pt idx="15">
                    <c:v>7.633333333333334E-3</c:v>
                  </c:pt>
                  <c:pt idx="16">
                    <c:v>6.2919020715630899E-3</c:v>
                  </c:pt>
                  <c:pt idx="17">
                    <c:v>1.5028741328047572E-3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1.1734279918864101E-3</c:v>
                  </c:pt>
                </c:numCache>
              </c:numRef>
            </c:plus>
            <c:minus>
              <c:numRef>
                <c:f>Aruandesse2016!$J$5:$J$26</c:f>
                <c:numCache>
                  <c:formatCode>General</c:formatCode>
                  <c:ptCount val="22"/>
                  <c:pt idx="0">
                    <c:v>2.2528350962372108E-3</c:v>
                  </c:pt>
                  <c:pt idx="1">
                    <c:v>1.8240607972469167E-3</c:v>
                  </c:pt>
                  <c:pt idx="2">
                    <c:v>2.9882368921488739E-3</c:v>
                  </c:pt>
                  <c:pt idx="3">
                    <c:v>1.3835269271383309E-3</c:v>
                  </c:pt>
                  <c:pt idx="4">
                    <c:v>3.7516316171138514E-3</c:v>
                  </c:pt>
                  <c:pt idx="5">
                    <c:v>1.5529844644317254E-3</c:v>
                  </c:pt>
                  <c:pt idx="6">
                    <c:v>1.783006535947713E-3</c:v>
                  </c:pt>
                  <c:pt idx="7">
                    <c:v>0</c:v>
                  </c:pt>
                  <c:pt idx="8">
                    <c:v>2.9275695284159613E-3</c:v>
                  </c:pt>
                  <c:pt idx="9">
                    <c:v>1.3140604467805519E-3</c:v>
                  </c:pt>
                  <c:pt idx="10">
                    <c:v>2.0201856148491879E-3</c:v>
                  </c:pt>
                  <c:pt idx="11">
                    <c:v>0</c:v>
                  </c:pt>
                  <c:pt idx="12">
                    <c:v>1.999400119976005E-3</c:v>
                  </c:pt>
                  <c:pt idx="13">
                    <c:v>1.3157894736842105E-3</c:v>
                  </c:pt>
                  <c:pt idx="14">
                    <c:v>3.0094890510948906E-3</c:v>
                  </c:pt>
                  <c:pt idx="15">
                    <c:v>1.6666666666666668E-3</c:v>
                  </c:pt>
                  <c:pt idx="16">
                    <c:v>3.2080979284369112E-3</c:v>
                  </c:pt>
                  <c:pt idx="17">
                    <c:v>1.0971258671952427E-3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9.265720081135906E-4</c:v>
                  </c:pt>
                </c:numCache>
              </c:numRef>
            </c:minus>
          </c:errBars>
          <c:cat>
            <c:multiLvlStrRef>
              <c:f>Aruandesse2016!$A$5:$B$26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Aruandesse2016!$E$5:$E$26</c:f>
              <c:numCache>
                <c:formatCode>0.00%</c:formatCode>
                <c:ptCount val="22"/>
                <c:pt idx="0">
                  <c:v>1.5952835096237211E-2</c:v>
                </c:pt>
                <c:pt idx="1">
                  <c:v>1.0324060797246917E-2</c:v>
                </c:pt>
                <c:pt idx="2">
                  <c:v>1.9288236892148872E-2</c:v>
                </c:pt>
                <c:pt idx="3">
                  <c:v>1.4783526927138331E-2</c:v>
                </c:pt>
                <c:pt idx="4">
                  <c:v>7.251631617113851E-3</c:v>
                </c:pt>
                <c:pt idx="5">
                  <c:v>2.4529844644317253E-3</c:v>
                </c:pt>
                <c:pt idx="6">
                  <c:v>4.1830065359477128E-3</c:v>
                </c:pt>
                <c:pt idx="7">
                  <c:v>0</c:v>
                </c:pt>
                <c:pt idx="8">
                  <c:v>3.6275695284159614E-3</c:v>
                </c:pt>
                <c:pt idx="9">
                  <c:v>1.3140604467805519E-3</c:v>
                </c:pt>
                <c:pt idx="10">
                  <c:v>2.3201856148491878E-3</c:v>
                </c:pt>
                <c:pt idx="11">
                  <c:v>0</c:v>
                </c:pt>
                <c:pt idx="12">
                  <c:v>2.999400119976005E-3</c:v>
                </c:pt>
                <c:pt idx="13">
                  <c:v>1.3157894736842105E-3</c:v>
                </c:pt>
                <c:pt idx="14">
                  <c:v>5.1094890510948905E-3</c:v>
                </c:pt>
                <c:pt idx="15">
                  <c:v>1.6666666666666668E-3</c:v>
                </c:pt>
                <c:pt idx="16">
                  <c:v>4.7080979284369112E-3</c:v>
                </c:pt>
                <c:pt idx="17">
                  <c:v>3.0971258671952428E-3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3.3265720081135904E-3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F-48B1-8861-BEA55AB8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743616"/>
        <c:axId val="118744176"/>
      </c:barChart>
      <c:catAx>
        <c:axId val="1187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t-EE" sz="1050"/>
                  <a:t>Enneagsed sünnid</a:t>
                </a:r>
              </a:p>
              <a:p>
                <a:pPr>
                  <a:defRPr sz="1050"/>
                </a:pPr>
                <a:r>
                  <a:rPr lang="et-EE" sz="1050"/>
                  <a:t>(raseduskestus &lt;32) %</a:t>
                </a:r>
              </a:p>
            </c:rich>
          </c:tx>
          <c:layout>
            <c:manualLayout>
              <c:xMode val="edge"/>
              <c:yMode val="edge"/>
              <c:x val="0.41300573169798643"/>
              <c:y val="0.907721700525798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4176"/>
        <c:crosses val="autoZero"/>
        <c:auto val="1"/>
        <c:lblAlgn val="ctr"/>
        <c:lblOffset val="100"/>
        <c:noMultiLvlLbl val="0"/>
      </c:catAx>
      <c:valAx>
        <c:axId val="118744176"/>
        <c:scaling>
          <c:orientation val="minMax"/>
          <c:max val="3.0000000000000006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3616"/>
        <c:crosses val="autoZero"/>
        <c:crossBetween val="between"/>
        <c:majorUnit val="5.000000000000001E-3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561975</xdr:colOff>
      <xdr:row>20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4219575" cy="381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100" b="1">
              <a:solidFill>
                <a:schemeClr val="accent1">
                  <a:lumMod val="75000"/>
                </a:schemeClr>
              </a:solidFill>
            </a:rPr>
            <a:t>Sünnitusabi</a:t>
          </a:r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 indikaator 1: Väga enneaegsete sündide osamäär sündidest</a:t>
          </a:r>
        </a:p>
        <a:p>
          <a:pPr algn="l"/>
          <a:endParaRPr lang="et-EE" sz="1100" b="1" baseline="0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Nimetus</a:t>
          </a:r>
        </a:p>
        <a:p>
          <a:pPr algn="l"/>
          <a:r>
            <a:rPr lang="et-EE" sz="1100" baseline="0"/>
            <a:t>Väga enneaegsete sündide osamäär sündidest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Andmete kirjeldus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Periood: 01.01.2014-31.12.2016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Kõik sünnid, nii elusalt kui surnult sündinud, mis toimusid haiglas</a:t>
          </a:r>
        </a:p>
        <a:p>
          <a:pPr algn="l"/>
          <a:r>
            <a:rPr lang="et-EE" sz="1100" baseline="0"/>
            <a:t>Tingimused EMSR sünnikaardil:</a:t>
          </a:r>
        </a:p>
        <a:p>
          <a:pPr algn="l"/>
          <a:r>
            <a:rPr lang="et-EE" sz="1100" baseline="0"/>
            <a:t>-laps sündis elusalt või surnult (täidetud üks p.38 alajaotustest, 1-4)</a:t>
          </a:r>
        </a:p>
        <a:p>
          <a:pPr algn="l"/>
          <a:r>
            <a:rPr lang="et-EE" sz="1100" baseline="0"/>
            <a:t>-raseduskestus 22–31+6 rasedus nädalat (p.26)</a:t>
          </a:r>
        </a:p>
        <a:p>
          <a:pPr algn="l"/>
          <a:r>
            <a:rPr lang="et-EE" b="1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1% raviasutustes, kus puudub vastsündinute intensiivravi võimalus ja on alla 1000 sünnituse.</a:t>
          </a:r>
          <a:endParaRPr lang="et-EE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100" baseline="0"/>
        </a:p>
        <a:p>
          <a:pPr algn="l"/>
          <a:r>
            <a:rPr lang="et-EE" sz="1100" baseline="0"/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Faili kirjeldus</a:t>
          </a:r>
        </a:p>
        <a:p>
          <a:pPr algn="l"/>
          <a:r>
            <a:rPr lang="et-EE" sz="1100" baseline="0"/>
            <a:t>Lehel </a:t>
          </a:r>
          <a:r>
            <a:rPr lang="et-EE" sz="1100" i="1" baseline="0"/>
            <a:t>"Aruandesse" </a:t>
          </a:r>
          <a:r>
            <a:rPr lang="et-EE" sz="1100" baseline="0"/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0</xdr:row>
      <xdr:rowOff>0</xdr:rowOff>
    </xdr:from>
    <xdr:to>
      <xdr:col>17</xdr:col>
      <xdr:colOff>200025</xdr:colOff>
      <xdr:row>26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E6B433-EE50-4538-B6F9-351ACAF2A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38103</xdr:rowOff>
    </xdr:from>
    <xdr:to>
      <xdr:col>16</xdr:col>
      <xdr:colOff>171450</xdr:colOff>
      <xdr:row>27</xdr:row>
      <xdr:rowOff>184596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"/>
  <sheetViews>
    <sheetView workbookViewId="0">
      <selection activeCell="I24" sqref="I24"/>
    </sheetView>
  </sheetViews>
  <sheetFormatPr defaultRowHeight="15" x14ac:dyDescent="0.25"/>
  <sheetData>
    <row r="7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>
      <selection activeCell="A4" sqref="A4:F26"/>
    </sheetView>
  </sheetViews>
  <sheetFormatPr defaultRowHeight="15" x14ac:dyDescent="0.25"/>
  <cols>
    <col min="1" max="1" width="21.28515625" customWidth="1"/>
    <col min="2" max="2" width="23" customWidth="1"/>
    <col min="3" max="3" width="10.42578125" customWidth="1"/>
    <col min="4" max="5" width="20.5703125" customWidth="1"/>
    <col min="6" max="6" width="15.140625" customWidth="1"/>
    <col min="10" max="10" width="18.85546875" bestFit="1" customWidth="1"/>
    <col min="11" max="11" width="20.5703125" customWidth="1"/>
  </cols>
  <sheetData>
    <row r="1" spans="1:12" x14ac:dyDescent="0.25">
      <c r="A1" s="1" t="s">
        <v>101</v>
      </c>
      <c r="B1" s="2"/>
      <c r="C1" s="2"/>
      <c r="D1" s="2"/>
      <c r="E1" s="3"/>
    </row>
    <row r="2" spans="1:12" x14ac:dyDescent="0.25">
      <c r="A2" s="18" t="s">
        <v>1</v>
      </c>
      <c r="B2" s="2"/>
      <c r="C2" s="2"/>
      <c r="D2" s="2"/>
      <c r="E2" s="3"/>
    </row>
    <row r="3" spans="1:12" x14ac:dyDescent="0.25">
      <c r="A3" s="4"/>
      <c r="B3" s="4"/>
      <c r="C3" s="4"/>
      <c r="D3" s="4"/>
    </row>
    <row r="4" spans="1:12" ht="39" customHeight="1" x14ac:dyDescent="0.25">
      <c r="A4" s="8"/>
      <c r="B4" s="8" t="s">
        <v>2</v>
      </c>
      <c r="C4" s="9" t="s">
        <v>4</v>
      </c>
      <c r="D4" s="12" t="s">
        <v>5</v>
      </c>
      <c r="E4" s="9" t="s">
        <v>98</v>
      </c>
      <c r="F4" s="16" t="s">
        <v>43</v>
      </c>
      <c r="I4" s="46" t="s">
        <v>44</v>
      </c>
      <c r="J4" s="46" t="s">
        <v>45</v>
      </c>
      <c r="K4" s="46" t="s">
        <v>46</v>
      </c>
      <c r="L4" s="46" t="s">
        <v>47</v>
      </c>
    </row>
    <row r="5" spans="1:12" x14ac:dyDescent="0.25">
      <c r="A5" s="47" t="s">
        <v>28</v>
      </c>
      <c r="B5" s="5" t="s">
        <v>75</v>
      </c>
      <c r="C5" s="23">
        <f>VLOOKUP(B5,TAI!$A$7:$E$24,2,0)</f>
        <v>12182</v>
      </c>
      <c r="D5" s="23">
        <f>VLOOKUP(B5,TAI!$A$7:$E$24,3,0)</f>
        <v>192</v>
      </c>
      <c r="E5" s="19">
        <f>D5/C5</f>
        <v>1.5760958791659826E-2</v>
      </c>
      <c r="F5" s="17" t="str">
        <f>VLOOKUP(B5,TAI!$A$7:$E$24,5,0)</f>
        <v>1,36–1,81</v>
      </c>
      <c r="G5" s="21">
        <f t="shared" ref="G5:G25" si="0">$E$26</f>
        <v>1.0828941063727839E-2</v>
      </c>
      <c r="H5" s="21">
        <v>0.01</v>
      </c>
      <c r="I5" s="21">
        <f>LEFT(F5,4)%</f>
        <v>1.3600000000000001E-2</v>
      </c>
      <c r="J5" s="21">
        <f>RIGHT(F5,4)%</f>
        <v>1.8100000000000002E-2</v>
      </c>
      <c r="K5" s="21">
        <f>E5-I5</f>
        <v>2.1609587916598255E-3</v>
      </c>
      <c r="L5" s="21">
        <f>J5-E5</f>
        <v>2.339041208340175E-3</v>
      </c>
    </row>
    <row r="6" spans="1:12" x14ac:dyDescent="0.25">
      <c r="A6" s="48"/>
      <c r="B6" s="5" t="s">
        <v>76</v>
      </c>
      <c r="C6" s="23">
        <f>VLOOKUP(B6,TAI!$A$7:$E$24,2,0)</f>
        <v>10391</v>
      </c>
      <c r="D6" s="23">
        <f>VLOOKUP(B6,TAI!$A$7:$E$24,3,0)</f>
        <v>100</v>
      </c>
      <c r="E6" s="19">
        <f>D6/C6</f>
        <v>9.6237128284092002E-3</v>
      </c>
      <c r="F6" s="17" t="s">
        <v>33</v>
      </c>
      <c r="G6" s="21">
        <f t="shared" si="0"/>
        <v>1.0828941063727839E-2</v>
      </c>
      <c r="H6" s="21">
        <v>0.01</v>
      </c>
      <c r="I6" s="21">
        <f t="shared" ref="I6:I26" si="1">LEFT(F6,4)%</f>
        <v>8.5000000000000006E-3</v>
      </c>
      <c r="J6" s="21">
        <f t="shared" ref="J6:J26" si="2">RIGHT(F6,4)%</f>
        <v>1.2500000000000001E-2</v>
      </c>
      <c r="K6" s="21">
        <f t="shared" ref="K6:K26" si="3">E6-I6</f>
        <v>1.1237128284091995E-3</v>
      </c>
      <c r="L6" s="21">
        <f t="shared" ref="L6:L26" si="4">J6-E6</f>
        <v>2.8762871715908005E-3</v>
      </c>
    </row>
    <row r="7" spans="1:12" x14ac:dyDescent="0.25">
      <c r="A7" s="48"/>
      <c r="B7" s="5" t="s">
        <v>77</v>
      </c>
      <c r="C7" s="23">
        <f>VLOOKUP(B7,TAI!$A$7:$E$24,2,0)</f>
        <v>7412</v>
      </c>
      <c r="D7" s="23">
        <f>VLOOKUP(B7,TAI!$A$7:$E$24,3,0)</f>
        <v>125</v>
      </c>
      <c r="E7" s="19">
        <f>D7/C7</f>
        <v>1.6864543982730709E-2</v>
      </c>
      <c r="F7" s="17" t="s">
        <v>31</v>
      </c>
      <c r="G7" s="21">
        <f t="shared" si="0"/>
        <v>1.0828941063727839E-2</v>
      </c>
      <c r="H7" s="21">
        <v>0.01</v>
      </c>
      <c r="I7" s="21">
        <f t="shared" si="1"/>
        <v>1.6299999999999999E-2</v>
      </c>
      <c r="J7" s="21">
        <f t="shared" si="2"/>
        <v>2.2700000000000001E-2</v>
      </c>
      <c r="K7" s="21">
        <f t="shared" si="3"/>
        <v>5.6454398273070999E-4</v>
      </c>
      <c r="L7" s="21">
        <f t="shared" si="4"/>
        <v>5.8354560172692929E-3</v>
      </c>
    </row>
    <row r="8" spans="1:12" x14ac:dyDescent="0.25">
      <c r="A8" s="49"/>
      <c r="B8" s="8" t="s">
        <v>14</v>
      </c>
      <c r="C8" s="24">
        <f>SUM(C5:C7)</f>
        <v>29985</v>
      </c>
      <c r="D8" s="14">
        <f>SUM(D5:D7)</f>
        <v>417</v>
      </c>
      <c r="E8" s="20">
        <f>D8/C8</f>
        <v>1.3906953476738369E-2</v>
      </c>
      <c r="F8" s="22" t="s">
        <v>93</v>
      </c>
      <c r="G8" s="21">
        <f t="shared" si="0"/>
        <v>1.0828941063727839E-2</v>
      </c>
      <c r="H8" s="21">
        <v>0.01</v>
      </c>
      <c r="I8" s="21">
        <f t="shared" si="1"/>
        <v>1.26E-2</v>
      </c>
      <c r="J8" s="21">
        <f t="shared" si="2"/>
        <v>1.5300000000000001E-2</v>
      </c>
      <c r="K8" s="21">
        <f t="shared" si="3"/>
        <v>1.3069534767383689E-3</v>
      </c>
      <c r="L8" s="21">
        <f t="shared" si="4"/>
        <v>1.3930465232616322E-3</v>
      </c>
    </row>
    <row r="9" spans="1:12" x14ac:dyDescent="0.25">
      <c r="A9" s="50" t="s">
        <v>27</v>
      </c>
      <c r="B9" s="5" t="s">
        <v>78</v>
      </c>
      <c r="C9" s="23">
        <f>VLOOKUP(B9,TAI!$A$7:$E$24,2,0)</f>
        <v>1448</v>
      </c>
      <c r="D9" s="23">
        <f>VLOOKUP(B9,TAI!$A$7:$E$24,3,0)</f>
        <v>13</v>
      </c>
      <c r="E9" s="19">
        <f t="shared" ref="E9:E21" si="5">D9/C9</f>
        <v>8.9779005524861875E-3</v>
      </c>
      <c r="F9" s="17" t="s">
        <v>32</v>
      </c>
      <c r="G9" s="21">
        <f t="shared" si="0"/>
        <v>1.0828941063727839E-2</v>
      </c>
      <c r="H9" s="21">
        <v>0.01</v>
      </c>
      <c r="I9" s="21">
        <f t="shared" si="1"/>
        <v>3.4999999999999996E-3</v>
      </c>
      <c r="J9" s="21">
        <f t="shared" si="2"/>
        <v>1.3300000000000001E-2</v>
      </c>
      <c r="K9" s="21">
        <f t="shared" si="3"/>
        <v>5.4779005524861878E-3</v>
      </c>
      <c r="L9" s="21">
        <f t="shared" si="4"/>
        <v>4.3220994475138136E-3</v>
      </c>
    </row>
    <row r="10" spans="1:12" x14ac:dyDescent="0.25">
      <c r="A10" s="51"/>
      <c r="B10" s="5" t="s">
        <v>79</v>
      </c>
      <c r="C10" s="23">
        <f>VLOOKUP(B10,TAI!$A$7:$E$24,2,0)</f>
        <v>2425</v>
      </c>
      <c r="D10" s="23">
        <f>VLOOKUP(B10,TAI!$A$7:$E$24,3,0)</f>
        <v>5</v>
      </c>
      <c r="E10" s="19">
        <f t="shared" si="5"/>
        <v>2.0618556701030928E-3</v>
      </c>
      <c r="F10" s="17" t="s">
        <v>34</v>
      </c>
      <c r="G10" s="21">
        <f t="shared" si="0"/>
        <v>1.0828941063727839E-2</v>
      </c>
      <c r="H10" s="21">
        <v>0.01</v>
      </c>
      <c r="I10" s="21">
        <f t="shared" si="1"/>
        <v>8.9999999999999998E-4</v>
      </c>
      <c r="J10" s="21">
        <f t="shared" si="2"/>
        <v>5.3E-3</v>
      </c>
      <c r="K10" s="21">
        <f t="shared" si="3"/>
        <v>1.1618556701030929E-3</v>
      </c>
      <c r="L10" s="21">
        <f t="shared" si="4"/>
        <v>3.2381443298969072E-3</v>
      </c>
    </row>
    <row r="11" spans="1:12" x14ac:dyDescent="0.25">
      <c r="A11" s="52"/>
      <c r="B11" s="7" t="s">
        <v>16</v>
      </c>
      <c r="C11" s="8">
        <f>SUM(C9:C10)</f>
        <v>3873</v>
      </c>
      <c r="D11" s="14">
        <f>SUM(D9:D10)</f>
        <v>18</v>
      </c>
      <c r="E11" s="20">
        <f>D11/C11</f>
        <v>4.6475600309837332E-3</v>
      </c>
      <c r="F11" s="22" t="s">
        <v>94</v>
      </c>
      <c r="G11" s="21">
        <f t="shared" si="0"/>
        <v>1.0828941063727839E-2</v>
      </c>
      <c r="H11" s="21">
        <v>0.01</v>
      </c>
      <c r="I11" s="21">
        <f t="shared" si="1"/>
        <v>2.8999999999999998E-3</v>
      </c>
      <c r="J11" s="21">
        <f t="shared" si="2"/>
        <v>7.3000000000000001E-3</v>
      </c>
      <c r="K11" s="21">
        <f t="shared" si="3"/>
        <v>1.7475600309837334E-3</v>
      </c>
      <c r="L11" s="21">
        <f t="shared" si="4"/>
        <v>2.6524399690162669E-3</v>
      </c>
    </row>
    <row r="12" spans="1:12" x14ac:dyDescent="0.25">
      <c r="A12" s="50" t="s">
        <v>26</v>
      </c>
      <c r="B12" s="5" t="s">
        <v>80</v>
      </c>
      <c r="C12" s="23">
        <f>VLOOKUP(B12,TAI!$A$7:$E$24,2,0)</f>
        <v>153</v>
      </c>
      <c r="D12" s="23">
        <f>VLOOKUP(B12,TAI!$A$7:$E$24,3,0)</f>
        <v>0</v>
      </c>
      <c r="E12" s="19">
        <f t="shared" si="5"/>
        <v>0</v>
      </c>
      <c r="F12" s="17"/>
      <c r="G12" s="21">
        <f t="shared" si="0"/>
        <v>1.0828941063727839E-2</v>
      </c>
      <c r="H12" s="21">
        <v>0.01</v>
      </c>
      <c r="I12" s="21" t="e">
        <f t="shared" si="1"/>
        <v>#VALUE!</v>
      </c>
      <c r="J12" s="21" t="e">
        <f t="shared" si="2"/>
        <v>#VALUE!</v>
      </c>
      <c r="K12" s="21" t="e">
        <f t="shared" si="3"/>
        <v>#VALUE!</v>
      </c>
      <c r="L12" s="21" t="e">
        <f t="shared" si="4"/>
        <v>#VALUE!</v>
      </c>
    </row>
    <row r="13" spans="1:12" x14ac:dyDescent="0.25">
      <c r="A13" s="51"/>
      <c r="B13" s="5" t="s">
        <v>81</v>
      </c>
      <c r="C13" s="23">
        <f>VLOOKUP(B13,TAI!$A$7:$E$24,2,0)</f>
        <v>857</v>
      </c>
      <c r="D13" s="23">
        <f>VLOOKUP(B13,TAI!$A$7:$E$24,3,0)</f>
        <v>5</v>
      </c>
      <c r="E13" s="19">
        <f t="shared" si="5"/>
        <v>5.8343057176196032E-3</v>
      </c>
      <c r="F13" s="17" t="s">
        <v>35</v>
      </c>
      <c r="G13" s="21">
        <f t="shared" si="0"/>
        <v>1.0828941063727839E-2</v>
      </c>
      <c r="H13" s="21">
        <v>0.01</v>
      </c>
      <c r="I13" s="21">
        <f t="shared" si="1"/>
        <v>7.000000000000001E-4</v>
      </c>
      <c r="J13" s="21">
        <f t="shared" si="2"/>
        <v>1.06E-2</v>
      </c>
      <c r="K13" s="21">
        <f t="shared" si="3"/>
        <v>5.1343057176196031E-3</v>
      </c>
      <c r="L13" s="21">
        <f t="shared" si="4"/>
        <v>4.7656942823803968E-3</v>
      </c>
    </row>
    <row r="14" spans="1:12" x14ac:dyDescent="0.25">
      <c r="A14" s="51"/>
      <c r="B14" s="5" t="s">
        <v>83</v>
      </c>
      <c r="C14" s="23">
        <f>VLOOKUP(B14,TAI!$A$7:$E$24,2,0)</f>
        <v>722</v>
      </c>
      <c r="D14" s="23">
        <f>VLOOKUP(B14,TAI!$A$7:$E$24,3,0)</f>
        <v>0</v>
      </c>
      <c r="E14" s="19">
        <f t="shared" si="5"/>
        <v>0</v>
      </c>
      <c r="F14" s="17" t="s">
        <v>36</v>
      </c>
      <c r="G14" s="21">
        <f t="shared" si="0"/>
        <v>1.0828941063727839E-2</v>
      </c>
      <c r="H14" s="21">
        <v>0.01</v>
      </c>
      <c r="I14" s="21">
        <f t="shared" si="1"/>
        <v>0</v>
      </c>
      <c r="J14" s="21">
        <f t="shared" si="2"/>
        <v>7.3000000000000001E-3</v>
      </c>
      <c r="K14" s="21">
        <f t="shared" si="3"/>
        <v>0</v>
      </c>
      <c r="L14" s="21">
        <f t="shared" si="4"/>
        <v>7.3000000000000001E-3</v>
      </c>
    </row>
    <row r="15" spans="1:12" x14ac:dyDescent="0.25">
      <c r="A15" s="51"/>
      <c r="B15" s="5" t="s">
        <v>84</v>
      </c>
      <c r="C15" s="23">
        <f>VLOOKUP(B15,TAI!$A$7:$E$24,2,0)</f>
        <v>874</v>
      </c>
      <c r="D15" s="23">
        <f>VLOOKUP(B15,TAI!$A$7:$E$24,3,0)</f>
        <v>1</v>
      </c>
      <c r="E15" s="19">
        <f t="shared" si="5"/>
        <v>1.1441647597254005E-3</v>
      </c>
      <c r="F15" s="17" t="s">
        <v>37</v>
      </c>
      <c r="G15" s="21">
        <f t="shared" si="0"/>
        <v>1.0828941063727839E-2</v>
      </c>
      <c r="H15" s="21">
        <v>0.01</v>
      </c>
      <c r="I15" s="21">
        <f t="shared" si="1"/>
        <v>2.9999999999999997E-4</v>
      </c>
      <c r="J15" s="21">
        <f t="shared" si="2"/>
        <v>8.3999999999999995E-3</v>
      </c>
      <c r="K15" s="21">
        <f t="shared" si="3"/>
        <v>8.4416475972540054E-4</v>
      </c>
      <c r="L15" s="21">
        <f t="shared" si="4"/>
        <v>7.2558352402745992E-3</v>
      </c>
    </row>
    <row r="16" spans="1:12" x14ac:dyDescent="0.25">
      <c r="A16" s="51"/>
      <c r="B16" s="5" t="s">
        <v>82</v>
      </c>
      <c r="C16" s="23">
        <f>VLOOKUP(B16,TAI!$A$7:$E$24,2,0)</f>
        <v>2</v>
      </c>
      <c r="D16" s="23">
        <f>VLOOKUP(B16,TAI!$A$7:$E$24,3,0)</f>
        <v>0</v>
      </c>
      <c r="E16" s="19">
        <f t="shared" si="5"/>
        <v>0</v>
      </c>
      <c r="F16" s="17"/>
      <c r="G16" s="21">
        <f t="shared" si="0"/>
        <v>1.0828941063727839E-2</v>
      </c>
      <c r="H16" s="21">
        <v>0.01</v>
      </c>
      <c r="I16" s="21" t="e">
        <f t="shared" si="1"/>
        <v>#VALUE!</v>
      </c>
      <c r="J16" s="21" t="e">
        <f t="shared" si="2"/>
        <v>#VALUE!</v>
      </c>
      <c r="K16" s="21" t="e">
        <f t="shared" si="3"/>
        <v>#VALUE!</v>
      </c>
      <c r="L16" s="21" t="e">
        <f t="shared" si="4"/>
        <v>#VALUE!</v>
      </c>
    </row>
    <row r="17" spans="1:12" x14ac:dyDescent="0.25">
      <c r="A17" s="51"/>
      <c r="B17" s="5" t="s">
        <v>85</v>
      </c>
      <c r="C17" s="23">
        <f>VLOOKUP(B17,TAI!$A$7:$E$24,2,0)</f>
        <v>1570</v>
      </c>
      <c r="D17" s="23">
        <f>VLOOKUP(B17,TAI!$A$7:$E$24,3,0)</f>
        <v>3</v>
      </c>
      <c r="E17" s="19">
        <f t="shared" si="5"/>
        <v>1.910828025477707E-3</v>
      </c>
      <c r="F17" s="17" t="s">
        <v>38</v>
      </c>
      <c r="G17" s="21">
        <f t="shared" si="0"/>
        <v>1.0828941063727839E-2</v>
      </c>
      <c r="H17" s="21">
        <v>0.01</v>
      </c>
      <c r="I17" s="21">
        <f t="shared" si="1"/>
        <v>1E-3</v>
      </c>
      <c r="J17" s="21">
        <f t="shared" si="2"/>
        <v>6.9999999999999993E-3</v>
      </c>
      <c r="K17" s="21">
        <f t="shared" si="3"/>
        <v>9.1082802547770699E-4</v>
      </c>
      <c r="L17" s="21">
        <f t="shared" si="4"/>
        <v>5.0891719745222927E-3</v>
      </c>
    </row>
    <row r="18" spans="1:12" x14ac:dyDescent="0.25">
      <c r="A18" s="51"/>
      <c r="B18" s="5" t="s">
        <v>86</v>
      </c>
      <c r="C18" s="23">
        <f>VLOOKUP(B18,TAI!$A$7:$E$24,2,0)</f>
        <v>713</v>
      </c>
      <c r="D18" s="23">
        <f>VLOOKUP(B18,TAI!$A$7:$E$24,3,0)</f>
        <v>0</v>
      </c>
      <c r="E18" s="19">
        <f t="shared" si="5"/>
        <v>0</v>
      </c>
      <c r="F18" s="17" t="s">
        <v>36</v>
      </c>
      <c r="G18" s="21">
        <f t="shared" si="0"/>
        <v>1.0828941063727839E-2</v>
      </c>
      <c r="H18" s="21">
        <v>0.01</v>
      </c>
      <c r="I18" s="21">
        <f t="shared" si="1"/>
        <v>0</v>
      </c>
      <c r="J18" s="21">
        <f t="shared" si="2"/>
        <v>7.3000000000000001E-3</v>
      </c>
      <c r="K18" s="21">
        <f t="shared" si="3"/>
        <v>0</v>
      </c>
      <c r="L18" s="21">
        <f t="shared" si="4"/>
        <v>7.3000000000000001E-3</v>
      </c>
    </row>
    <row r="19" spans="1:12" x14ac:dyDescent="0.25">
      <c r="A19" s="51"/>
      <c r="B19" s="5" t="s">
        <v>87</v>
      </c>
      <c r="C19" s="23">
        <f>VLOOKUP(B19,TAI!$A$7:$E$24,2,0)</f>
        <v>1252</v>
      </c>
      <c r="D19" s="23">
        <f>VLOOKUP(B19,TAI!$A$7:$E$24,3,0)</f>
        <v>5</v>
      </c>
      <c r="E19" s="19">
        <f t="shared" si="5"/>
        <v>3.9936102236421724E-3</v>
      </c>
      <c r="F19" s="17" t="s">
        <v>39</v>
      </c>
      <c r="G19" s="21">
        <f t="shared" si="0"/>
        <v>1.0828941063727839E-2</v>
      </c>
      <c r="H19" s="21">
        <v>0.01</v>
      </c>
      <c r="I19" s="21">
        <f t="shared" si="1"/>
        <v>2.0999999999999999E-3</v>
      </c>
      <c r="J19" s="21">
        <f t="shared" si="2"/>
        <v>1.0500000000000001E-2</v>
      </c>
      <c r="K19" s="21">
        <f t="shared" si="3"/>
        <v>1.8936102236421725E-3</v>
      </c>
      <c r="L19" s="21">
        <f t="shared" si="4"/>
        <v>6.5063897763578283E-3</v>
      </c>
    </row>
    <row r="20" spans="1:12" x14ac:dyDescent="0.25">
      <c r="A20" s="51"/>
      <c r="B20" s="5" t="s">
        <v>88</v>
      </c>
      <c r="C20" s="23">
        <f>VLOOKUP(B20,TAI!$A$7:$E$24,2,0)</f>
        <v>503</v>
      </c>
      <c r="D20" s="23">
        <f>VLOOKUP(B20,TAI!$A$7:$E$24,3,0)</f>
        <v>1</v>
      </c>
      <c r="E20" s="19">
        <f t="shared" si="5"/>
        <v>1.9880715705765406E-3</v>
      </c>
      <c r="F20" s="17" t="s">
        <v>40</v>
      </c>
      <c r="G20" s="21">
        <f t="shared" si="0"/>
        <v>1.0828941063727839E-2</v>
      </c>
      <c r="H20" s="21">
        <v>0.01</v>
      </c>
      <c r="I20" s="21">
        <f t="shared" si="1"/>
        <v>0</v>
      </c>
      <c r="J20" s="21">
        <f t="shared" si="2"/>
        <v>9.300000000000001E-3</v>
      </c>
      <c r="K20" s="21">
        <f t="shared" si="3"/>
        <v>1.9880715705765406E-3</v>
      </c>
      <c r="L20" s="21">
        <f t="shared" si="4"/>
        <v>7.3119284294234609E-3</v>
      </c>
    </row>
    <row r="21" spans="1:12" x14ac:dyDescent="0.25">
      <c r="A21" s="51"/>
      <c r="B21" s="5" t="s">
        <v>89</v>
      </c>
      <c r="C21" s="23">
        <f>VLOOKUP(B21,TAI!$A$7:$E$24,2,0)</f>
        <v>1061</v>
      </c>
      <c r="D21" s="23">
        <f>VLOOKUP(B21,TAI!$A$7:$E$24,3,0)</f>
        <v>2</v>
      </c>
      <c r="E21" s="19">
        <f t="shared" si="5"/>
        <v>1.885014137606032E-3</v>
      </c>
      <c r="F21" s="17" t="s">
        <v>41</v>
      </c>
      <c r="G21" s="21">
        <f t="shared" si="0"/>
        <v>1.0828941063727839E-2</v>
      </c>
      <c r="H21" s="21">
        <v>0.01</v>
      </c>
      <c r="I21" s="21">
        <f t="shared" si="1"/>
        <v>1.5E-3</v>
      </c>
      <c r="J21" s="21">
        <f t="shared" si="2"/>
        <v>1.1000000000000001E-2</v>
      </c>
      <c r="K21" s="21">
        <f t="shared" si="3"/>
        <v>3.8501413760603197E-4</v>
      </c>
      <c r="L21" s="21">
        <f t="shared" si="4"/>
        <v>9.1149858623939695E-3</v>
      </c>
    </row>
    <row r="22" spans="1:12" x14ac:dyDescent="0.25">
      <c r="A22" s="52"/>
      <c r="B22" s="7" t="s">
        <v>24</v>
      </c>
      <c r="C22" s="8">
        <f>SUM(C12:C21)</f>
        <v>7707</v>
      </c>
      <c r="D22" s="14">
        <f>SUM(D12:D21)</f>
        <v>17</v>
      </c>
      <c r="E22" s="20">
        <f>D22/C22</f>
        <v>2.205786946931361E-3</v>
      </c>
      <c r="F22" s="22" t="s">
        <v>95</v>
      </c>
      <c r="G22" s="21">
        <f t="shared" si="0"/>
        <v>1.0828941063727839E-2</v>
      </c>
      <c r="H22" s="21">
        <v>0.01</v>
      </c>
      <c r="I22" s="21">
        <f t="shared" si="1"/>
        <v>1.4000000000000002E-3</v>
      </c>
      <c r="J22" s="21">
        <f t="shared" si="2"/>
        <v>3.4999999999999996E-3</v>
      </c>
      <c r="K22" s="21">
        <f t="shared" si="3"/>
        <v>8.0578694693136076E-4</v>
      </c>
      <c r="L22" s="21">
        <f t="shared" si="4"/>
        <v>1.2942130530686387E-3</v>
      </c>
    </row>
    <row r="23" spans="1:12" x14ac:dyDescent="0.25">
      <c r="A23" s="53" t="s">
        <v>42</v>
      </c>
      <c r="B23" s="5" t="s">
        <v>90</v>
      </c>
      <c r="C23" s="23">
        <f>VLOOKUP(B23,TAI!$A$7:$E$24,2,0)</f>
        <v>175</v>
      </c>
      <c r="D23" s="23">
        <f>VLOOKUP(B23,TAI!$A$7:$E$24,3,0)</f>
        <v>0</v>
      </c>
      <c r="E23" s="19">
        <f>D23/C23</f>
        <v>0</v>
      </c>
      <c r="F23" s="17"/>
      <c r="G23" s="21">
        <f t="shared" si="0"/>
        <v>1.0828941063727839E-2</v>
      </c>
      <c r="H23" s="21">
        <v>0.01</v>
      </c>
      <c r="I23" s="21" t="e">
        <f t="shared" si="1"/>
        <v>#VALUE!</v>
      </c>
      <c r="J23" s="21" t="e">
        <f t="shared" si="2"/>
        <v>#VALUE!</v>
      </c>
      <c r="K23" s="21" t="e">
        <f t="shared" si="3"/>
        <v>#VALUE!</v>
      </c>
      <c r="L23" s="21" t="e">
        <f t="shared" si="4"/>
        <v>#VALUE!</v>
      </c>
    </row>
    <row r="24" spans="1:12" x14ac:dyDescent="0.25">
      <c r="A24" s="54"/>
      <c r="B24" s="11" t="s">
        <v>55</v>
      </c>
      <c r="C24" s="8">
        <f>SUM(C23:C23)</f>
        <v>175</v>
      </c>
      <c r="D24" s="14">
        <f>SUM(D23:D23)</f>
        <v>0</v>
      </c>
      <c r="E24" s="20">
        <f>D24/C24</f>
        <v>0</v>
      </c>
      <c r="F24" s="22"/>
      <c r="G24" s="21">
        <f t="shared" si="0"/>
        <v>1.0828941063727839E-2</v>
      </c>
      <c r="H24" s="21">
        <v>0.01</v>
      </c>
      <c r="I24" s="21" t="e">
        <f t="shared" si="1"/>
        <v>#VALUE!</v>
      </c>
      <c r="J24" s="21" t="e">
        <f t="shared" si="2"/>
        <v>#VALUE!</v>
      </c>
      <c r="K24" s="21" t="e">
        <f t="shared" si="3"/>
        <v>#VALUE!</v>
      </c>
      <c r="L24" s="21" t="e">
        <f t="shared" si="4"/>
        <v>#VALUE!</v>
      </c>
    </row>
    <row r="25" spans="1:12" ht="45" x14ac:dyDescent="0.25">
      <c r="A25" s="27" t="s">
        <v>61</v>
      </c>
      <c r="B25" s="28" t="s">
        <v>56</v>
      </c>
      <c r="C25" s="24">
        <f>SUM(C11+C22+C24)</f>
        <v>11755</v>
      </c>
      <c r="D25" s="24">
        <f>SUM(D11+D22+D24)</f>
        <v>35</v>
      </c>
      <c r="E25" s="20">
        <f>D25/C25</f>
        <v>2.9774564015312634E-3</v>
      </c>
      <c r="F25" s="22" t="s">
        <v>96</v>
      </c>
      <c r="G25" s="21">
        <f t="shared" si="0"/>
        <v>1.0828941063727839E-2</v>
      </c>
      <c r="H25" s="21">
        <v>0.01</v>
      </c>
      <c r="I25" s="21">
        <f t="shared" si="1"/>
        <v>2.2000000000000001E-3</v>
      </c>
      <c r="J25" s="21">
        <f t="shared" si="2"/>
        <v>4.1999999999999997E-3</v>
      </c>
      <c r="K25" s="21">
        <f t="shared" si="3"/>
        <v>7.7745640153126325E-4</v>
      </c>
      <c r="L25" s="21">
        <f t="shared" si="4"/>
        <v>1.2225435984687364E-3</v>
      </c>
    </row>
    <row r="26" spans="1:12" x14ac:dyDescent="0.25">
      <c r="A26" s="6"/>
      <c r="B26" s="8" t="s">
        <v>29</v>
      </c>
      <c r="C26" s="24">
        <f>SUM(C24,C22,C11,C8)</f>
        <v>41740</v>
      </c>
      <c r="D26" s="14">
        <f>SUM(D24,D22,D11,D8)</f>
        <v>452</v>
      </c>
      <c r="E26" s="20">
        <f>D26/C26</f>
        <v>1.0828941063727839E-2</v>
      </c>
      <c r="F26" s="22" t="s">
        <v>97</v>
      </c>
      <c r="I26" s="21">
        <f t="shared" si="1"/>
        <v>9.8999999999999991E-3</v>
      </c>
      <c r="J26" s="21">
        <f t="shared" si="2"/>
        <v>1.18E-2</v>
      </c>
      <c r="K26" s="21">
        <f t="shared" si="3"/>
        <v>9.2894106372783981E-4</v>
      </c>
      <c r="L26" s="21">
        <f t="shared" si="4"/>
        <v>9.7105893627216083E-4</v>
      </c>
    </row>
    <row r="27" spans="1:12" x14ac:dyDescent="0.25">
      <c r="G27" s="10"/>
      <c r="H27" s="10"/>
      <c r="I27" s="10"/>
      <c r="J27" s="10"/>
    </row>
  </sheetData>
  <mergeCells count="4">
    <mergeCell ref="A5:A8"/>
    <mergeCell ref="A9:A11"/>
    <mergeCell ref="A12:A22"/>
    <mergeCell ref="A23:A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1"/>
  <sheetViews>
    <sheetView topLeftCell="A23" workbookViewId="0">
      <selection activeCell="I38" sqref="I38"/>
    </sheetView>
  </sheetViews>
  <sheetFormatPr defaultRowHeight="15" x14ac:dyDescent="0.25"/>
  <cols>
    <col min="1" max="1" width="21.28515625" customWidth="1"/>
    <col min="2" max="2" width="8.85546875" customWidth="1"/>
    <col min="3" max="3" width="10.42578125" customWidth="1"/>
    <col min="4" max="5" width="20.5703125" customWidth="1"/>
    <col min="6" max="6" width="15.140625" customWidth="1"/>
    <col min="9" max="9" width="18.85546875" bestFit="1" customWidth="1"/>
    <col min="10" max="10" width="20.5703125" customWidth="1"/>
  </cols>
  <sheetData>
    <row r="1" spans="1:11" x14ac:dyDescent="0.25">
      <c r="A1" s="1" t="s">
        <v>0</v>
      </c>
      <c r="B1" s="2"/>
      <c r="C1" s="2"/>
      <c r="D1" s="2"/>
      <c r="E1" s="3"/>
    </row>
    <row r="2" spans="1:11" x14ac:dyDescent="0.25">
      <c r="A2" s="18" t="s">
        <v>1</v>
      </c>
      <c r="B2" s="2"/>
      <c r="C2" s="2"/>
      <c r="D2" s="2"/>
      <c r="E2" s="3"/>
    </row>
    <row r="3" spans="1:11" x14ac:dyDescent="0.25">
      <c r="A3" s="4"/>
      <c r="B3" s="4"/>
      <c r="C3" s="4"/>
      <c r="D3" s="4"/>
    </row>
    <row r="4" spans="1:11" ht="39" customHeight="1" x14ac:dyDescent="0.25">
      <c r="A4" s="8"/>
      <c r="B4" s="8" t="s">
        <v>2</v>
      </c>
      <c r="C4" s="9" t="s">
        <v>4</v>
      </c>
      <c r="D4" s="12" t="s">
        <v>5</v>
      </c>
      <c r="E4" s="9" t="s">
        <v>99</v>
      </c>
      <c r="F4" s="16" t="s">
        <v>43</v>
      </c>
      <c r="H4" s="25" t="s">
        <v>44</v>
      </c>
      <c r="I4" s="25" t="s">
        <v>45</v>
      </c>
      <c r="J4" s="25" t="s">
        <v>46</v>
      </c>
      <c r="K4" s="25" t="s">
        <v>47</v>
      </c>
    </row>
    <row r="5" spans="1:11" x14ac:dyDescent="0.25">
      <c r="A5" s="47" t="s">
        <v>28</v>
      </c>
      <c r="B5" s="5" t="s">
        <v>6</v>
      </c>
      <c r="C5" s="23">
        <v>11534</v>
      </c>
      <c r="D5" s="13">
        <v>184</v>
      </c>
      <c r="E5" s="19">
        <f>D5/C5</f>
        <v>1.5952835096237211E-2</v>
      </c>
      <c r="F5" s="17" t="s">
        <v>3</v>
      </c>
      <c r="G5" s="21">
        <f t="shared" ref="G5:G25" si="0">$E$27</f>
        <v>1.1395806343265678E-2</v>
      </c>
      <c r="H5" s="26">
        <f>LEFT(F5,4)%</f>
        <v>1.37E-2</v>
      </c>
      <c r="I5" s="26">
        <f>RIGHT(F5,4)%</f>
        <v>1.84E-2</v>
      </c>
      <c r="J5" s="26">
        <f>E5-H5</f>
        <v>2.2528350962372108E-3</v>
      </c>
      <c r="K5" s="26">
        <f>I5-E5</f>
        <v>2.4471649037627885E-3</v>
      </c>
    </row>
    <row r="6" spans="1:11" x14ac:dyDescent="0.25">
      <c r="A6" s="48"/>
      <c r="B6" s="5" t="s">
        <v>7</v>
      </c>
      <c r="C6" s="23">
        <v>10461</v>
      </c>
      <c r="D6" s="13">
        <v>108</v>
      </c>
      <c r="E6" s="19">
        <f>D6/C6</f>
        <v>1.0324060797246917E-2</v>
      </c>
      <c r="F6" s="17" t="s">
        <v>33</v>
      </c>
      <c r="G6" s="21">
        <f t="shared" si="0"/>
        <v>1.1395806343265678E-2</v>
      </c>
      <c r="H6" s="26">
        <f t="shared" ref="H6:H25" si="1">LEFT(F6,4)%</f>
        <v>8.5000000000000006E-3</v>
      </c>
      <c r="I6" s="26">
        <f t="shared" ref="I6:I25" si="2">RIGHT(F6,4)%</f>
        <v>1.2500000000000001E-2</v>
      </c>
      <c r="J6" s="26">
        <f t="shared" ref="J6:J25" si="3">E6-H6</f>
        <v>1.8240607972469167E-3</v>
      </c>
      <c r="K6" s="26">
        <f t="shared" ref="K6:K25" si="4">I6-E6</f>
        <v>2.1759392027530834E-3</v>
      </c>
    </row>
    <row r="7" spans="1:11" x14ac:dyDescent="0.25">
      <c r="A7" s="48"/>
      <c r="B7" s="5" t="s">
        <v>13</v>
      </c>
      <c r="C7" s="6">
        <v>7362</v>
      </c>
      <c r="D7" s="13">
        <v>142</v>
      </c>
      <c r="E7" s="19">
        <f>D7/C7</f>
        <v>1.9288236892148872E-2</v>
      </c>
      <c r="F7" s="17" t="s">
        <v>31</v>
      </c>
      <c r="G7" s="21">
        <f t="shared" si="0"/>
        <v>1.1395806343265678E-2</v>
      </c>
      <c r="H7" s="26">
        <f t="shared" si="1"/>
        <v>1.6299999999999999E-2</v>
      </c>
      <c r="I7" s="26">
        <f t="shared" si="2"/>
        <v>2.2700000000000001E-2</v>
      </c>
      <c r="J7" s="26">
        <f t="shared" si="3"/>
        <v>2.9882368921488739E-3</v>
      </c>
      <c r="K7" s="26">
        <f t="shared" si="4"/>
        <v>3.411763107851129E-3</v>
      </c>
    </row>
    <row r="8" spans="1:11" x14ac:dyDescent="0.25">
      <c r="A8" s="49"/>
      <c r="B8" s="8" t="s">
        <v>14</v>
      </c>
      <c r="C8" s="24">
        <f>SUM(C5:C7)</f>
        <v>29357</v>
      </c>
      <c r="D8" s="14">
        <f>SUM(D5:D7)</f>
        <v>434</v>
      </c>
      <c r="E8" s="20">
        <f>D8/C8</f>
        <v>1.4783526927138331E-2</v>
      </c>
      <c r="F8" s="22" t="s">
        <v>57</v>
      </c>
      <c r="G8" s="21">
        <f t="shared" si="0"/>
        <v>1.1395806343265678E-2</v>
      </c>
      <c r="H8" s="26">
        <f t="shared" si="1"/>
        <v>1.34E-2</v>
      </c>
      <c r="I8" s="26">
        <f t="shared" si="2"/>
        <v>1.6200000000000003E-2</v>
      </c>
      <c r="J8" s="26">
        <f t="shared" si="3"/>
        <v>1.3835269271383309E-3</v>
      </c>
      <c r="K8" s="26">
        <f t="shared" si="4"/>
        <v>1.4164730728616712E-3</v>
      </c>
    </row>
    <row r="9" spans="1:11" x14ac:dyDescent="0.25">
      <c r="A9" s="50" t="s">
        <v>27</v>
      </c>
      <c r="B9" s="5" t="s">
        <v>15</v>
      </c>
      <c r="C9" s="6">
        <v>1379</v>
      </c>
      <c r="D9" s="13">
        <v>10</v>
      </c>
      <c r="E9" s="19">
        <f t="shared" ref="E9:E24" si="5">D9/C9</f>
        <v>7.251631617113851E-3</v>
      </c>
      <c r="F9" s="17" t="s">
        <v>32</v>
      </c>
      <c r="G9" s="21">
        <f t="shared" si="0"/>
        <v>1.1395806343265678E-2</v>
      </c>
      <c r="H9" s="26">
        <f t="shared" si="1"/>
        <v>3.4999999999999996E-3</v>
      </c>
      <c r="I9" s="26">
        <f t="shared" si="2"/>
        <v>1.3300000000000001E-2</v>
      </c>
      <c r="J9" s="26">
        <f t="shared" si="3"/>
        <v>3.7516316171138514E-3</v>
      </c>
      <c r="K9" s="26">
        <f t="shared" si="4"/>
        <v>6.04836838288615E-3</v>
      </c>
    </row>
    <row r="10" spans="1:11" x14ac:dyDescent="0.25">
      <c r="A10" s="51"/>
      <c r="B10" s="5" t="s">
        <v>12</v>
      </c>
      <c r="C10" s="6">
        <v>2446</v>
      </c>
      <c r="D10" s="13">
        <v>6</v>
      </c>
      <c r="E10" s="19">
        <f t="shared" si="5"/>
        <v>2.4529844644317253E-3</v>
      </c>
      <c r="F10" s="17" t="s">
        <v>34</v>
      </c>
      <c r="G10" s="21">
        <f t="shared" si="0"/>
        <v>1.1395806343265678E-2</v>
      </c>
      <c r="H10" s="26">
        <f t="shared" si="1"/>
        <v>8.9999999999999998E-4</v>
      </c>
      <c r="I10" s="26">
        <f t="shared" si="2"/>
        <v>5.3E-3</v>
      </c>
      <c r="J10" s="26">
        <f t="shared" si="3"/>
        <v>1.5529844644317254E-3</v>
      </c>
      <c r="K10" s="26">
        <f t="shared" si="4"/>
        <v>2.8470155355682747E-3</v>
      </c>
    </row>
    <row r="11" spans="1:11" x14ac:dyDescent="0.25">
      <c r="A11" s="52"/>
      <c r="B11" s="7" t="s">
        <v>16</v>
      </c>
      <c r="C11" s="8">
        <f>SUM(C9:C10)</f>
        <v>3825</v>
      </c>
      <c r="D11" s="14">
        <f>SUM(D9:D10)</f>
        <v>16</v>
      </c>
      <c r="E11" s="20">
        <f>D11/C11</f>
        <v>4.1830065359477128E-3</v>
      </c>
      <c r="F11" s="22" t="s">
        <v>58</v>
      </c>
      <c r="G11" s="21">
        <f t="shared" si="0"/>
        <v>1.1395806343265678E-2</v>
      </c>
      <c r="H11" s="26">
        <f t="shared" si="1"/>
        <v>2.3999999999999998E-3</v>
      </c>
      <c r="I11" s="26">
        <f t="shared" si="2"/>
        <v>6.8000000000000005E-3</v>
      </c>
      <c r="J11" s="26">
        <f t="shared" si="3"/>
        <v>1.783006535947713E-3</v>
      </c>
      <c r="K11" s="26">
        <f t="shared" si="4"/>
        <v>2.6169934640522877E-3</v>
      </c>
    </row>
    <row r="12" spans="1:11" x14ac:dyDescent="0.25">
      <c r="A12" s="50" t="s">
        <v>26</v>
      </c>
      <c r="B12" s="5" t="s">
        <v>17</v>
      </c>
      <c r="C12" s="6">
        <v>161</v>
      </c>
      <c r="D12" s="15">
        <v>0</v>
      </c>
      <c r="E12" s="19">
        <f t="shared" si="5"/>
        <v>0</v>
      </c>
      <c r="F12" s="17"/>
      <c r="G12" s="21">
        <f t="shared" si="0"/>
        <v>1.1395806343265678E-2</v>
      </c>
      <c r="H12" s="26" t="e">
        <f t="shared" si="1"/>
        <v>#VALUE!</v>
      </c>
      <c r="I12" s="26" t="e">
        <f t="shared" si="2"/>
        <v>#VALUE!</v>
      </c>
      <c r="J12" s="26" t="e">
        <f t="shared" si="3"/>
        <v>#VALUE!</v>
      </c>
      <c r="K12" s="26" t="e">
        <f t="shared" si="4"/>
        <v>#VALUE!</v>
      </c>
    </row>
    <row r="13" spans="1:11" x14ac:dyDescent="0.25">
      <c r="A13" s="51"/>
      <c r="B13" s="5" t="s">
        <v>18</v>
      </c>
      <c r="C13" s="6">
        <v>827</v>
      </c>
      <c r="D13" s="13">
        <v>3</v>
      </c>
      <c r="E13" s="19">
        <f t="shared" si="5"/>
        <v>3.6275695284159614E-3</v>
      </c>
      <c r="F13" s="17" t="s">
        <v>35</v>
      </c>
      <c r="G13" s="21">
        <f t="shared" si="0"/>
        <v>1.1395806343265678E-2</v>
      </c>
      <c r="H13" s="26">
        <f t="shared" si="1"/>
        <v>7.000000000000001E-4</v>
      </c>
      <c r="I13" s="26">
        <f t="shared" si="2"/>
        <v>1.06E-2</v>
      </c>
      <c r="J13" s="26">
        <f t="shared" si="3"/>
        <v>2.9275695284159613E-3</v>
      </c>
      <c r="K13" s="26">
        <f t="shared" si="4"/>
        <v>6.9724304715840391E-3</v>
      </c>
    </row>
    <row r="14" spans="1:11" x14ac:dyDescent="0.25">
      <c r="A14" s="51"/>
      <c r="B14" s="5" t="s">
        <v>19</v>
      </c>
      <c r="C14" s="6">
        <v>761</v>
      </c>
      <c r="D14" s="13">
        <v>1</v>
      </c>
      <c r="E14" s="19">
        <f t="shared" si="5"/>
        <v>1.3140604467805519E-3</v>
      </c>
      <c r="F14" s="17" t="s">
        <v>36</v>
      </c>
      <c r="G14" s="21">
        <f t="shared" si="0"/>
        <v>1.1395806343265678E-2</v>
      </c>
      <c r="H14" s="26">
        <f t="shared" si="1"/>
        <v>0</v>
      </c>
      <c r="I14" s="26">
        <f t="shared" si="2"/>
        <v>7.3000000000000001E-3</v>
      </c>
      <c r="J14" s="26">
        <f t="shared" si="3"/>
        <v>1.3140604467805519E-3</v>
      </c>
      <c r="K14" s="26">
        <f t="shared" si="4"/>
        <v>5.9859395532194486E-3</v>
      </c>
    </row>
    <row r="15" spans="1:11" x14ac:dyDescent="0.25">
      <c r="A15" s="51"/>
      <c r="B15" s="5" t="s">
        <v>20</v>
      </c>
      <c r="C15" s="6">
        <v>862</v>
      </c>
      <c r="D15" s="13">
        <v>2</v>
      </c>
      <c r="E15" s="19">
        <f t="shared" si="5"/>
        <v>2.3201856148491878E-3</v>
      </c>
      <c r="F15" s="17" t="s">
        <v>37</v>
      </c>
      <c r="G15" s="21">
        <f t="shared" si="0"/>
        <v>1.1395806343265678E-2</v>
      </c>
      <c r="H15" s="26">
        <f t="shared" si="1"/>
        <v>2.9999999999999997E-4</v>
      </c>
      <c r="I15" s="26">
        <f t="shared" si="2"/>
        <v>8.3999999999999995E-3</v>
      </c>
      <c r="J15" s="26">
        <f t="shared" si="3"/>
        <v>2.0201856148491879E-3</v>
      </c>
      <c r="K15" s="26">
        <f t="shared" si="4"/>
        <v>6.0798143851508116E-3</v>
      </c>
    </row>
    <row r="16" spans="1:11" x14ac:dyDescent="0.25">
      <c r="A16" s="51"/>
      <c r="B16" s="5" t="s">
        <v>21</v>
      </c>
      <c r="C16" s="6">
        <v>2</v>
      </c>
      <c r="D16" s="13">
        <v>0</v>
      </c>
      <c r="E16" s="19">
        <f t="shared" si="5"/>
        <v>0</v>
      </c>
      <c r="F16" s="17"/>
      <c r="G16" s="21">
        <f t="shared" si="0"/>
        <v>1.1395806343265678E-2</v>
      </c>
      <c r="H16" s="26" t="e">
        <f t="shared" si="1"/>
        <v>#VALUE!</v>
      </c>
      <c r="I16" s="26" t="e">
        <f t="shared" si="2"/>
        <v>#VALUE!</v>
      </c>
      <c r="J16" s="26" t="e">
        <f t="shared" si="3"/>
        <v>#VALUE!</v>
      </c>
      <c r="K16" s="26" t="e">
        <f t="shared" si="4"/>
        <v>#VALUE!</v>
      </c>
    </row>
    <row r="17" spans="1:11" x14ac:dyDescent="0.25">
      <c r="A17" s="51"/>
      <c r="B17" s="5" t="s">
        <v>9</v>
      </c>
      <c r="C17" s="6">
        <v>1667</v>
      </c>
      <c r="D17" s="13">
        <v>5</v>
      </c>
      <c r="E17" s="19">
        <f t="shared" si="5"/>
        <v>2.999400119976005E-3</v>
      </c>
      <c r="F17" s="17" t="s">
        <v>38</v>
      </c>
      <c r="G17" s="21">
        <f t="shared" si="0"/>
        <v>1.1395806343265678E-2</v>
      </c>
      <c r="H17" s="26">
        <f t="shared" si="1"/>
        <v>1E-3</v>
      </c>
      <c r="I17" s="26">
        <f t="shared" si="2"/>
        <v>6.9999999999999993E-3</v>
      </c>
      <c r="J17" s="26">
        <f t="shared" si="3"/>
        <v>1.999400119976005E-3</v>
      </c>
      <c r="K17" s="26">
        <f t="shared" si="4"/>
        <v>4.0005998800239943E-3</v>
      </c>
    </row>
    <row r="18" spans="1:11" x14ac:dyDescent="0.25">
      <c r="A18" s="51"/>
      <c r="B18" s="5" t="s">
        <v>11</v>
      </c>
      <c r="C18" s="6">
        <v>760</v>
      </c>
      <c r="D18" s="13">
        <v>1</v>
      </c>
      <c r="E18" s="19">
        <f t="shared" si="5"/>
        <v>1.3157894736842105E-3</v>
      </c>
      <c r="F18" s="17" t="s">
        <v>36</v>
      </c>
      <c r="G18" s="21">
        <f t="shared" si="0"/>
        <v>1.1395806343265678E-2</v>
      </c>
      <c r="H18" s="26">
        <f t="shared" si="1"/>
        <v>0</v>
      </c>
      <c r="I18" s="26">
        <f t="shared" si="2"/>
        <v>7.3000000000000001E-3</v>
      </c>
      <c r="J18" s="26">
        <f t="shared" si="3"/>
        <v>1.3157894736842105E-3</v>
      </c>
      <c r="K18" s="26">
        <f t="shared" si="4"/>
        <v>5.9842105263157898E-3</v>
      </c>
    </row>
    <row r="19" spans="1:11" x14ac:dyDescent="0.25">
      <c r="A19" s="51"/>
      <c r="B19" s="5" t="s">
        <v>10</v>
      </c>
      <c r="C19" s="6">
        <v>1370</v>
      </c>
      <c r="D19" s="13">
        <v>7</v>
      </c>
      <c r="E19" s="19">
        <f t="shared" si="5"/>
        <v>5.1094890510948905E-3</v>
      </c>
      <c r="F19" s="17" t="s">
        <v>39</v>
      </c>
      <c r="G19" s="21">
        <f t="shared" si="0"/>
        <v>1.1395806343265678E-2</v>
      </c>
      <c r="H19" s="26">
        <f t="shared" si="1"/>
        <v>2.0999999999999999E-3</v>
      </c>
      <c r="I19" s="26">
        <f t="shared" si="2"/>
        <v>1.0500000000000001E-2</v>
      </c>
      <c r="J19" s="26">
        <f t="shared" si="3"/>
        <v>3.0094890510948906E-3</v>
      </c>
      <c r="K19" s="26">
        <f t="shared" si="4"/>
        <v>5.3905109489051101E-3</v>
      </c>
    </row>
    <row r="20" spans="1:11" x14ac:dyDescent="0.25">
      <c r="A20" s="51"/>
      <c r="B20" s="5" t="s">
        <v>22</v>
      </c>
      <c r="C20" s="6">
        <v>600</v>
      </c>
      <c r="D20" s="13">
        <v>1</v>
      </c>
      <c r="E20" s="19">
        <f t="shared" si="5"/>
        <v>1.6666666666666668E-3</v>
      </c>
      <c r="F20" s="17" t="s">
        <v>40</v>
      </c>
      <c r="G20" s="21">
        <f t="shared" si="0"/>
        <v>1.1395806343265678E-2</v>
      </c>
      <c r="H20" s="26">
        <f t="shared" si="1"/>
        <v>0</v>
      </c>
      <c r="I20" s="26">
        <f t="shared" si="2"/>
        <v>9.300000000000001E-3</v>
      </c>
      <c r="J20" s="26">
        <f t="shared" si="3"/>
        <v>1.6666666666666668E-3</v>
      </c>
      <c r="K20" s="26">
        <f t="shared" si="4"/>
        <v>7.633333333333334E-3</v>
      </c>
    </row>
    <row r="21" spans="1:11" x14ac:dyDescent="0.25">
      <c r="A21" s="51"/>
      <c r="B21" s="5" t="s">
        <v>23</v>
      </c>
      <c r="C21" s="6">
        <v>1062</v>
      </c>
      <c r="D21" s="13">
        <v>5</v>
      </c>
      <c r="E21" s="19">
        <f t="shared" si="5"/>
        <v>4.7080979284369112E-3</v>
      </c>
      <c r="F21" s="17" t="s">
        <v>41</v>
      </c>
      <c r="G21" s="21">
        <f t="shared" si="0"/>
        <v>1.1395806343265678E-2</v>
      </c>
      <c r="H21" s="26">
        <f t="shared" si="1"/>
        <v>1.5E-3</v>
      </c>
      <c r="I21" s="26">
        <f t="shared" si="2"/>
        <v>1.1000000000000001E-2</v>
      </c>
      <c r="J21" s="26">
        <f t="shared" si="3"/>
        <v>3.2080979284369112E-3</v>
      </c>
      <c r="K21" s="26">
        <f t="shared" si="4"/>
        <v>6.2919020715630899E-3</v>
      </c>
    </row>
    <row r="22" spans="1:11" x14ac:dyDescent="0.25">
      <c r="A22" s="52"/>
      <c r="B22" s="7" t="s">
        <v>24</v>
      </c>
      <c r="C22" s="8">
        <f>SUM(C12:C21)</f>
        <v>8072</v>
      </c>
      <c r="D22" s="14">
        <f>SUM(D12:D21)</f>
        <v>25</v>
      </c>
      <c r="E22" s="20">
        <f>D22/C22</f>
        <v>3.0971258671952428E-3</v>
      </c>
      <c r="F22" s="22" t="s">
        <v>59</v>
      </c>
      <c r="G22" s="21">
        <f t="shared" si="0"/>
        <v>1.1395806343265678E-2</v>
      </c>
      <c r="H22" s="26">
        <f t="shared" si="1"/>
        <v>2E-3</v>
      </c>
      <c r="I22" s="26">
        <f t="shared" si="2"/>
        <v>4.5999999999999999E-3</v>
      </c>
      <c r="J22" s="26">
        <f t="shared" si="3"/>
        <v>1.0971258671952427E-3</v>
      </c>
      <c r="K22" s="26">
        <f t="shared" si="4"/>
        <v>1.5028741328047572E-3</v>
      </c>
    </row>
    <row r="23" spans="1:11" x14ac:dyDescent="0.25">
      <c r="A23" s="53" t="s">
        <v>42</v>
      </c>
      <c r="B23" s="5" t="s">
        <v>25</v>
      </c>
      <c r="C23" s="6">
        <v>289</v>
      </c>
      <c r="D23" s="13">
        <v>0</v>
      </c>
      <c r="E23" s="19">
        <f>D23/C23</f>
        <v>0</v>
      </c>
      <c r="F23" s="17"/>
      <c r="G23" s="21">
        <f t="shared" si="0"/>
        <v>1.1395806343265678E-2</v>
      </c>
      <c r="H23" s="26" t="e">
        <f t="shared" si="1"/>
        <v>#VALUE!</v>
      </c>
      <c r="I23" s="26" t="e">
        <f t="shared" si="2"/>
        <v>#VALUE!</v>
      </c>
      <c r="J23" s="26" t="e">
        <f t="shared" si="3"/>
        <v>#VALUE!</v>
      </c>
      <c r="K23" s="26" t="e">
        <f t="shared" si="4"/>
        <v>#VALUE!</v>
      </c>
    </row>
    <row r="24" spans="1:11" x14ac:dyDescent="0.25">
      <c r="A24" s="56"/>
      <c r="B24" s="5" t="s">
        <v>8</v>
      </c>
      <c r="C24" s="6">
        <v>139</v>
      </c>
      <c r="D24" s="13">
        <v>0</v>
      </c>
      <c r="E24" s="19">
        <f t="shared" si="5"/>
        <v>0</v>
      </c>
      <c r="F24" s="17"/>
      <c r="G24" s="21">
        <f t="shared" si="0"/>
        <v>1.1395806343265678E-2</v>
      </c>
      <c r="H24" s="26" t="e">
        <f t="shared" si="1"/>
        <v>#VALUE!</v>
      </c>
      <c r="I24" s="26" t="e">
        <f t="shared" si="2"/>
        <v>#VALUE!</v>
      </c>
      <c r="J24" s="26" t="e">
        <f t="shared" si="3"/>
        <v>#VALUE!</v>
      </c>
      <c r="K24" s="26" t="e">
        <f t="shared" si="4"/>
        <v>#VALUE!</v>
      </c>
    </row>
    <row r="25" spans="1:11" x14ac:dyDescent="0.25">
      <c r="A25" s="54"/>
      <c r="B25" s="11" t="s">
        <v>55</v>
      </c>
      <c r="C25" s="8">
        <f>SUM(C23:C24)</f>
        <v>428</v>
      </c>
      <c r="D25" s="14">
        <f>SUM(D23:D24)</f>
        <v>0</v>
      </c>
      <c r="E25" s="20">
        <f>D25/C25</f>
        <v>0</v>
      </c>
      <c r="F25" s="22"/>
      <c r="G25" s="21">
        <f t="shared" si="0"/>
        <v>1.1395806343265678E-2</v>
      </c>
      <c r="H25" s="26" t="e">
        <f t="shared" si="1"/>
        <v>#VALUE!</v>
      </c>
      <c r="I25" s="26" t="e">
        <f t="shared" si="2"/>
        <v>#VALUE!</v>
      </c>
      <c r="J25" s="26" t="e">
        <f t="shared" si="3"/>
        <v>#VALUE!</v>
      </c>
      <c r="K25" s="26" t="e">
        <f t="shared" si="4"/>
        <v>#VALUE!</v>
      </c>
    </row>
    <row r="26" spans="1:11" ht="45" x14ac:dyDescent="0.25">
      <c r="A26" s="27" t="s">
        <v>61</v>
      </c>
      <c r="B26" s="28" t="s">
        <v>56</v>
      </c>
      <c r="C26" s="24">
        <f>SUM(C11+C22+C25)</f>
        <v>12325</v>
      </c>
      <c r="D26" s="24">
        <f>SUM(D11+D22+D25)</f>
        <v>41</v>
      </c>
      <c r="E26" s="20">
        <f>D26/C26</f>
        <v>3.3265720081135904E-3</v>
      </c>
      <c r="F26" s="22" t="s">
        <v>60</v>
      </c>
      <c r="G26" s="21"/>
      <c r="H26" s="26">
        <f t="shared" ref="H26:H27" si="6">LEFT(F26,4)%</f>
        <v>2.3999999999999998E-3</v>
      </c>
      <c r="I26" s="26">
        <f t="shared" ref="I26:I27" si="7">RIGHT(F26,4)%</f>
        <v>4.5000000000000005E-3</v>
      </c>
      <c r="J26" s="26">
        <f t="shared" ref="J26:J27" si="8">E26-H26</f>
        <v>9.265720081135906E-4</v>
      </c>
      <c r="K26" s="26">
        <f t="shared" ref="K26:K27" si="9">I26-E26</f>
        <v>1.1734279918864101E-3</v>
      </c>
    </row>
    <row r="27" spans="1:11" x14ac:dyDescent="0.25">
      <c r="A27" s="6"/>
      <c r="B27" s="8" t="s">
        <v>29</v>
      </c>
      <c r="C27" s="24">
        <f>SUM(C25,C22,C11,C8)</f>
        <v>41682</v>
      </c>
      <c r="D27" s="14">
        <f>SUM(D25,D22,D11,D8)</f>
        <v>475</v>
      </c>
      <c r="E27" s="20">
        <f>D27/C27</f>
        <v>1.1395806343265678E-2</v>
      </c>
      <c r="F27" s="22" t="s">
        <v>54</v>
      </c>
      <c r="H27" s="26">
        <f t="shared" si="6"/>
        <v>1.04E-2</v>
      </c>
      <c r="I27" s="26">
        <f t="shared" si="7"/>
        <v>1.2500000000000001E-2</v>
      </c>
      <c r="J27" s="26">
        <f t="shared" si="8"/>
        <v>9.9580634326567816E-4</v>
      </c>
      <c r="K27" s="26">
        <f t="shared" si="9"/>
        <v>1.104193656734323E-3</v>
      </c>
    </row>
    <row r="28" spans="1:11" x14ac:dyDescent="0.25">
      <c r="G28" s="10"/>
      <c r="H28" s="10"/>
      <c r="I28" s="10"/>
    </row>
    <row r="29" spans="1:11" ht="45" x14ac:dyDescent="0.25">
      <c r="A29" s="30"/>
      <c r="B29" s="30" t="s">
        <v>2</v>
      </c>
      <c r="C29" s="31" t="s">
        <v>4</v>
      </c>
      <c r="D29" s="31" t="s">
        <v>5</v>
      </c>
      <c r="E29" s="31" t="s">
        <v>30</v>
      </c>
      <c r="F29" s="32" t="s">
        <v>43</v>
      </c>
    </row>
    <row r="30" spans="1:11" x14ac:dyDescent="0.25">
      <c r="A30" s="57" t="s">
        <v>28</v>
      </c>
      <c r="B30" s="33" t="s">
        <v>6</v>
      </c>
      <c r="C30" s="34">
        <v>11534</v>
      </c>
      <c r="D30" s="35">
        <v>184</v>
      </c>
      <c r="E30" s="36">
        <f>D30/C30</f>
        <v>1.5952835096237211E-2</v>
      </c>
      <c r="F30" s="37" t="s">
        <v>100</v>
      </c>
      <c r="G30" s="21">
        <f>$E$51</f>
        <v>1.1433935921815949E-2</v>
      </c>
    </row>
    <row r="31" spans="1:11" x14ac:dyDescent="0.25">
      <c r="A31" s="57"/>
      <c r="B31" s="33" t="s">
        <v>7</v>
      </c>
      <c r="C31" s="34">
        <v>10461</v>
      </c>
      <c r="D31" s="35">
        <v>108</v>
      </c>
      <c r="E31" s="36">
        <f>D31/C31</f>
        <v>1.0324060797246917E-2</v>
      </c>
      <c r="F31" s="37" t="s">
        <v>33</v>
      </c>
      <c r="G31" s="21">
        <f t="shared" ref="G31:G50" si="10">$E$51</f>
        <v>1.1433935921815949E-2</v>
      </c>
    </row>
    <row r="32" spans="1:11" x14ac:dyDescent="0.25">
      <c r="A32" s="57"/>
      <c r="B32" s="33" t="s">
        <v>13</v>
      </c>
      <c r="C32" s="35">
        <v>7362</v>
      </c>
      <c r="D32" s="35">
        <v>142</v>
      </c>
      <c r="E32" s="36">
        <f>D32/C32</f>
        <v>1.9288236892148872E-2</v>
      </c>
      <c r="F32" s="37" t="s">
        <v>31</v>
      </c>
      <c r="G32" s="21">
        <f t="shared" si="10"/>
        <v>1.1433935921815949E-2</v>
      </c>
    </row>
    <row r="33" spans="1:7" x14ac:dyDescent="0.25">
      <c r="A33" s="57"/>
      <c r="B33" s="30" t="s">
        <v>14</v>
      </c>
      <c r="C33" s="38">
        <f>SUM(C30:C32)</f>
        <v>29357</v>
      </c>
      <c r="D33" s="30">
        <f>SUM(D30:D32)</f>
        <v>434</v>
      </c>
      <c r="E33" s="39">
        <f>D33/C33</f>
        <v>1.4783526927138331E-2</v>
      </c>
      <c r="F33" s="40" t="s">
        <v>57</v>
      </c>
      <c r="G33" s="21">
        <f t="shared" si="10"/>
        <v>1.1433935921815949E-2</v>
      </c>
    </row>
    <row r="34" spans="1:7" x14ac:dyDescent="0.25">
      <c r="A34" s="58" t="s">
        <v>27</v>
      </c>
      <c r="B34" s="33" t="s">
        <v>15</v>
      </c>
      <c r="C34" s="35">
        <v>1379</v>
      </c>
      <c r="D34" s="35">
        <v>10</v>
      </c>
      <c r="E34" s="36">
        <f t="shared" ref="E34:E35" si="11">D34/C34</f>
        <v>7.251631617113851E-3</v>
      </c>
      <c r="F34" s="37" t="s">
        <v>32</v>
      </c>
      <c r="G34" s="21">
        <f t="shared" si="10"/>
        <v>1.1433935921815949E-2</v>
      </c>
    </row>
    <row r="35" spans="1:7" x14ac:dyDescent="0.25">
      <c r="A35" s="58"/>
      <c r="B35" s="33" t="s">
        <v>12</v>
      </c>
      <c r="C35" s="35">
        <v>2446</v>
      </c>
      <c r="D35" s="35">
        <v>6</v>
      </c>
      <c r="E35" s="36">
        <f t="shared" si="11"/>
        <v>2.4529844644317253E-3</v>
      </c>
      <c r="F35" s="37" t="s">
        <v>34</v>
      </c>
      <c r="G35" s="21">
        <f t="shared" si="10"/>
        <v>1.1433935921815949E-2</v>
      </c>
    </row>
    <row r="36" spans="1:7" x14ac:dyDescent="0.25">
      <c r="A36" s="58"/>
      <c r="B36" s="41" t="s">
        <v>16</v>
      </c>
      <c r="C36" s="30">
        <f>SUM(C34:C35)</f>
        <v>3825</v>
      </c>
      <c r="D36" s="30">
        <f>SUM(D34:D35)</f>
        <v>16</v>
      </c>
      <c r="E36" s="39">
        <f>D36/C36</f>
        <v>4.1830065359477128E-3</v>
      </c>
      <c r="F36" s="40" t="s">
        <v>58</v>
      </c>
      <c r="G36" s="21">
        <f t="shared" si="10"/>
        <v>1.1433935921815949E-2</v>
      </c>
    </row>
    <row r="37" spans="1:7" x14ac:dyDescent="0.25">
      <c r="A37" s="58" t="s">
        <v>26</v>
      </c>
      <c r="B37" s="33" t="s">
        <v>17</v>
      </c>
      <c r="C37" s="35">
        <v>161</v>
      </c>
      <c r="D37" s="42">
        <v>0</v>
      </c>
      <c r="E37" s="36">
        <f t="shared" ref="E37:E46" si="12">D37/C37</f>
        <v>0</v>
      </c>
      <c r="F37" s="37"/>
      <c r="G37" s="21">
        <f t="shared" si="10"/>
        <v>1.1433935921815949E-2</v>
      </c>
    </row>
    <row r="38" spans="1:7" x14ac:dyDescent="0.25">
      <c r="A38" s="58"/>
      <c r="B38" s="33" t="s">
        <v>18</v>
      </c>
      <c r="C38" s="35">
        <v>827</v>
      </c>
      <c r="D38" s="35">
        <v>3</v>
      </c>
      <c r="E38" s="36">
        <f t="shared" si="12"/>
        <v>3.6275695284159614E-3</v>
      </c>
      <c r="F38" s="37" t="s">
        <v>35</v>
      </c>
      <c r="G38" s="21">
        <f t="shared" si="10"/>
        <v>1.1433935921815949E-2</v>
      </c>
    </row>
    <row r="39" spans="1:7" x14ac:dyDescent="0.25">
      <c r="A39" s="58"/>
      <c r="B39" s="33" t="s">
        <v>19</v>
      </c>
      <c r="C39" s="35">
        <v>761</v>
      </c>
      <c r="D39" s="35">
        <v>1</v>
      </c>
      <c r="E39" s="36">
        <f t="shared" si="12"/>
        <v>1.3140604467805519E-3</v>
      </c>
      <c r="F39" s="37" t="s">
        <v>36</v>
      </c>
      <c r="G39" s="21">
        <f t="shared" si="10"/>
        <v>1.1433935921815949E-2</v>
      </c>
    </row>
    <row r="40" spans="1:7" x14ac:dyDescent="0.25">
      <c r="A40" s="58"/>
      <c r="B40" s="33" t="s">
        <v>20</v>
      </c>
      <c r="C40" s="35">
        <v>862</v>
      </c>
      <c r="D40" s="35">
        <v>2</v>
      </c>
      <c r="E40" s="36">
        <f t="shared" si="12"/>
        <v>2.3201856148491878E-3</v>
      </c>
      <c r="F40" s="37" t="s">
        <v>37</v>
      </c>
      <c r="G40" s="21">
        <f t="shared" si="10"/>
        <v>1.1433935921815949E-2</v>
      </c>
    </row>
    <row r="41" spans="1:7" x14ac:dyDescent="0.25">
      <c r="A41" s="58"/>
      <c r="B41" s="33" t="s">
        <v>21</v>
      </c>
      <c r="C41" s="35">
        <v>2</v>
      </c>
      <c r="D41" s="35">
        <v>0</v>
      </c>
      <c r="E41" s="36">
        <f t="shared" si="12"/>
        <v>0</v>
      </c>
      <c r="F41" s="37"/>
      <c r="G41" s="21">
        <f t="shared" si="10"/>
        <v>1.1433935921815949E-2</v>
      </c>
    </row>
    <row r="42" spans="1:7" x14ac:dyDescent="0.25">
      <c r="A42" s="58"/>
      <c r="B42" s="33" t="s">
        <v>9</v>
      </c>
      <c r="C42" s="35">
        <v>1667</v>
      </c>
      <c r="D42" s="35">
        <v>5</v>
      </c>
      <c r="E42" s="36">
        <f t="shared" si="12"/>
        <v>2.999400119976005E-3</v>
      </c>
      <c r="F42" s="37" t="s">
        <v>38</v>
      </c>
      <c r="G42" s="21">
        <f t="shared" si="10"/>
        <v>1.1433935921815949E-2</v>
      </c>
    </row>
    <row r="43" spans="1:7" x14ac:dyDescent="0.25">
      <c r="A43" s="58"/>
      <c r="B43" s="33" t="s">
        <v>11</v>
      </c>
      <c r="C43" s="35">
        <v>760</v>
      </c>
      <c r="D43" s="35">
        <v>1</v>
      </c>
      <c r="E43" s="36">
        <f t="shared" si="12"/>
        <v>1.3157894736842105E-3</v>
      </c>
      <c r="F43" s="37" t="s">
        <v>36</v>
      </c>
      <c r="G43" s="21">
        <f t="shared" si="10"/>
        <v>1.1433935921815949E-2</v>
      </c>
    </row>
    <row r="44" spans="1:7" x14ac:dyDescent="0.25">
      <c r="A44" s="58"/>
      <c r="B44" s="33" t="s">
        <v>10</v>
      </c>
      <c r="C44" s="35">
        <v>1370</v>
      </c>
      <c r="D44" s="35">
        <v>7</v>
      </c>
      <c r="E44" s="36">
        <f t="shared" si="12"/>
        <v>5.1094890510948905E-3</v>
      </c>
      <c r="F44" s="37" t="s">
        <v>39</v>
      </c>
      <c r="G44" s="21">
        <f t="shared" si="10"/>
        <v>1.1433935921815949E-2</v>
      </c>
    </row>
    <row r="45" spans="1:7" x14ac:dyDescent="0.25">
      <c r="A45" s="58"/>
      <c r="B45" s="33" t="s">
        <v>22</v>
      </c>
      <c r="C45" s="35">
        <v>600</v>
      </c>
      <c r="D45" s="35">
        <v>1</v>
      </c>
      <c r="E45" s="36">
        <f t="shared" si="12"/>
        <v>1.6666666666666668E-3</v>
      </c>
      <c r="F45" s="37" t="s">
        <v>40</v>
      </c>
      <c r="G45" s="21">
        <f t="shared" si="10"/>
        <v>1.1433935921815949E-2</v>
      </c>
    </row>
    <row r="46" spans="1:7" x14ac:dyDescent="0.25">
      <c r="A46" s="58"/>
      <c r="B46" s="33" t="s">
        <v>23</v>
      </c>
      <c r="C46" s="35">
        <v>1062</v>
      </c>
      <c r="D46" s="35">
        <v>5</v>
      </c>
      <c r="E46" s="36">
        <f t="shared" si="12"/>
        <v>4.7080979284369112E-3</v>
      </c>
      <c r="F46" s="37" t="s">
        <v>41</v>
      </c>
      <c r="G46" s="21">
        <f t="shared" si="10"/>
        <v>1.1433935921815949E-2</v>
      </c>
    </row>
    <row r="47" spans="1:7" x14ac:dyDescent="0.25">
      <c r="A47" s="58"/>
      <c r="B47" s="41" t="s">
        <v>24</v>
      </c>
      <c r="C47" s="30">
        <f>SUM(C37:C46)</f>
        <v>8072</v>
      </c>
      <c r="D47" s="30">
        <f>SUM(D37:D46)</f>
        <v>25</v>
      </c>
      <c r="E47" s="39">
        <f>D47/C47</f>
        <v>3.0971258671952428E-3</v>
      </c>
      <c r="F47" s="40" t="s">
        <v>59</v>
      </c>
      <c r="G47" s="21">
        <f t="shared" si="10"/>
        <v>1.1433935921815949E-2</v>
      </c>
    </row>
    <row r="48" spans="1:7" x14ac:dyDescent="0.25">
      <c r="A48" s="55" t="s">
        <v>42</v>
      </c>
      <c r="B48" s="33" t="s">
        <v>25</v>
      </c>
      <c r="C48" s="35">
        <v>289</v>
      </c>
      <c r="D48" s="35">
        <v>0</v>
      </c>
      <c r="E48" s="36">
        <f>D48/C48</f>
        <v>0</v>
      </c>
      <c r="F48" s="37"/>
      <c r="G48" s="21">
        <f t="shared" si="10"/>
        <v>1.1433935921815949E-2</v>
      </c>
    </row>
    <row r="49" spans="1:7" x14ac:dyDescent="0.25">
      <c r="A49" s="55"/>
      <c r="B49" s="43" t="s">
        <v>55</v>
      </c>
      <c r="C49" s="30">
        <f>SUM(C48:C48)</f>
        <v>289</v>
      </c>
      <c r="D49" s="30">
        <f>SUM(D48:D48)</f>
        <v>0</v>
      </c>
      <c r="E49" s="39">
        <f>D49/C49</f>
        <v>0</v>
      </c>
      <c r="F49" s="40"/>
      <c r="G49" s="21">
        <f t="shared" si="10"/>
        <v>1.1433935921815949E-2</v>
      </c>
    </row>
    <row r="50" spans="1:7" ht="45" x14ac:dyDescent="0.25">
      <c r="A50" s="44" t="s">
        <v>61</v>
      </c>
      <c r="B50" s="45" t="s">
        <v>56</v>
      </c>
      <c r="C50" s="38">
        <f>SUM(C36+C47+C49)</f>
        <v>12186</v>
      </c>
      <c r="D50" s="38">
        <f>SUM(D36+D47+D49)</f>
        <v>41</v>
      </c>
      <c r="E50" s="39">
        <f>D50/C50</f>
        <v>3.3645166584605284E-3</v>
      </c>
      <c r="F50" s="40" t="s">
        <v>60</v>
      </c>
      <c r="G50" s="21">
        <f t="shared" si="10"/>
        <v>1.1433935921815949E-2</v>
      </c>
    </row>
    <row r="51" spans="1:7" x14ac:dyDescent="0.25">
      <c r="A51" s="35"/>
      <c r="B51" s="30" t="s">
        <v>29</v>
      </c>
      <c r="C51" s="38">
        <f>SUM(C49,C47,C36,C33)</f>
        <v>41543</v>
      </c>
      <c r="D51" s="30">
        <f>SUM(D49,D47,D36,D33)</f>
        <v>475</v>
      </c>
      <c r="E51" s="39">
        <f>D51/C51</f>
        <v>1.1433935921815949E-2</v>
      </c>
      <c r="F51" s="40" t="s">
        <v>54</v>
      </c>
    </row>
  </sheetData>
  <mergeCells count="8">
    <mergeCell ref="A48:A49"/>
    <mergeCell ref="A23:A25"/>
    <mergeCell ref="A12:A22"/>
    <mergeCell ref="A5:A8"/>
    <mergeCell ref="A9:A11"/>
    <mergeCell ref="A30:A33"/>
    <mergeCell ref="A34:A36"/>
    <mergeCell ref="A37:A4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activeCell="A24" sqref="A24"/>
    </sheetView>
  </sheetViews>
  <sheetFormatPr defaultRowHeight="15" x14ac:dyDescent="0.25"/>
  <cols>
    <col min="1" max="1" width="56.140625" bestFit="1" customWidth="1"/>
    <col min="5" max="5" width="9.28515625" bestFit="1" customWidth="1"/>
  </cols>
  <sheetData>
    <row r="1" spans="1:5" x14ac:dyDescent="0.25">
      <c r="A1" t="s">
        <v>62</v>
      </c>
    </row>
    <row r="2" spans="1:5" x14ac:dyDescent="0.25">
      <c r="A2" t="s">
        <v>1</v>
      </c>
    </row>
    <row r="4" spans="1:5" x14ac:dyDescent="0.25">
      <c r="A4" t="s">
        <v>2</v>
      </c>
      <c r="B4" t="s">
        <v>48</v>
      </c>
      <c r="C4" t="s">
        <v>49</v>
      </c>
    </row>
    <row r="5" spans="1:5" x14ac:dyDescent="0.25">
      <c r="B5" t="s">
        <v>50</v>
      </c>
      <c r="C5" t="s">
        <v>50</v>
      </c>
      <c r="D5" t="s">
        <v>51</v>
      </c>
      <c r="E5" t="s">
        <v>52</v>
      </c>
    </row>
    <row r="7" spans="1:5" x14ac:dyDescent="0.25">
      <c r="A7" t="s">
        <v>75</v>
      </c>
      <c r="B7">
        <v>12182</v>
      </c>
      <c r="C7">
        <v>192</v>
      </c>
      <c r="D7">
        <v>1.58</v>
      </c>
      <c r="E7" t="s">
        <v>63</v>
      </c>
    </row>
    <row r="8" spans="1:5" x14ac:dyDescent="0.25">
      <c r="A8" t="s">
        <v>76</v>
      </c>
      <c r="B8">
        <v>10391</v>
      </c>
      <c r="C8">
        <v>100</v>
      </c>
      <c r="D8">
        <v>0.96</v>
      </c>
      <c r="E8" t="s">
        <v>64</v>
      </c>
    </row>
    <row r="9" spans="1:5" x14ac:dyDescent="0.25">
      <c r="A9" t="s">
        <v>92</v>
      </c>
      <c r="B9">
        <v>1</v>
      </c>
      <c r="C9">
        <v>1</v>
      </c>
      <c r="D9">
        <v>100</v>
      </c>
    </row>
    <row r="10" spans="1:5" x14ac:dyDescent="0.25">
      <c r="A10" t="s">
        <v>80</v>
      </c>
      <c r="B10">
        <v>153</v>
      </c>
      <c r="C10">
        <v>0</v>
      </c>
      <c r="D10">
        <v>0</v>
      </c>
    </row>
    <row r="11" spans="1:5" x14ac:dyDescent="0.25">
      <c r="A11" t="s">
        <v>85</v>
      </c>
      <c r="B11">
        <v>1570</v>
      </c>
      <c r="C11">
        <v>3</v>
      </c>
      <c r="D11">
        <v>0.19</v>
      </c>
      <c r="E11" t="s">
        <v>65</v>
      </c>
    </row>
    <row r="12" spans="1:5" x14ac:dyDescent="0.25">
      <c r="A12" t="s">
        <v>78</v>
      </c>
      <c r="B12">
        <v>1448</v>
      </c>
      <c r="C12">
        <v>13</v>
      </c>
      <c r="D12">
        <v>0.9</v>
      </c>
      <c r="E12" t="s">
        <v>66</v>
      </c>
    </row>
    <row r="13" spans="1:5" x14ac:dyDescent="0.25">
      <c r="A13" t="s">
        <v>81</v>
      </c>
      <c r="B13">
        <v>857</v>
      </c>
      <c r="C13">
        <v>5</v>
      </c>
      <c r="D13">
        <v>0.57999999999999996</v>
      </c>
      <c r="E13" t="s">
        <v>67</v>
      </c>
    </row>
    <row r="14" spans="1:5" x14ac:dyDescent="0.25">
      <c r="A14" t="s">
        <v>82</v>
      </c>
      <c r="B14">
        <v>2</v>
      </c>
      <c r="C14">
        <v>0</v>
      </c>
      <c r="D14">
        <v>0</v>
      </c>
    </row>
    <row r="15" spans="1:5" x14ac:dyDescent="0.25">
      <c r="A15" t="s">
        <v>87</v>
      </c>
      <c r="B15">
        <v>1252</v>
      </c>
      <c r="C15">
        <v>5</v>
      </c>
      <c r="D15">
        <v>0.4</v>
      </c>
      <c r="E15" t="s">
        <v>68</v>
      </c>
    </row>
    <row r="16" spans="1:5" x14ac:dyDescent="0.25">
      <c r="A16" t="s">
        <v>86</v>
      </c>
      <c r="B16">
        <v>713</v>
      </c>
      <c r="C16">
        <v>0</v>
      </c>
      <c r="D16">
        <v>0</v>
      </c>
    </row>
    <row r="17" spans="1:5" x14ac:dyDescent="0.25">
      <c r="A17" t="s">
        <v>79</v>
      </c>
      <c r="B17">
        <v>2425</v>
      </c>
      <c r="C17">
        <v>5</v>
      </c>
      <c r="D17">
        <v>0.21</v>
      </c>
      <c r="E17" t="s">
        <v>69</v>
      </c>
    </row>
    <row r="18" spans="1:5" x14ac:dyDescent="0.25">
      <c r="A18" t="s">
        <v>83</v>
      </c>
      <c r="B18">
        <v>722</v>
      </c>
      <c r="C18">
        <v>0</v>
      </c>
      <c r="D18">
        <v>0</v>
      </c>
    </row>
    <row r="19" spans="1:5" x14ac:dyDescent="0.25">
      <c r="A19" t="s">
        <v>77</v>
      </c>
      <c r="B19">
        <v>7412</v>
      </c>
      <c r="C19">
        <v>125</v>
      </c>
      <c r="D19">
        <v>1.69</v>
      </c>
      <c r="E19" t="s">
        <v>70</v>
      </c>
    </row>
    <row r="20" spans="1:5" x14ac:dyDescent="0.25">
      <c r="A20" t="s">
        <v>90</v>
      </c>
      <c r="B20">
        <v>175</v>
      </c>
      <c r="C20">
        <v>0</v>
      </c>
      <c r="D20">
        <v>0</v>
      </c>
    </row>
    <row r="21" spans="1:5" x14ac:dyDescent="0.25">
      <c r="A21" t="s">
        <v>88</v>
      </c>
      <c r="B21">
        <v>503</v>
      </c>
      <c r="C21">
        <v>1</v>
      </c>
      <c r="D21">
        <v>0.2</v>
      </c>
      <c r="E21" t="s">
        <v>71</v>
      </c>
    </row>
    <row r="22" spans="1:5" x14ac:dyDescent="0.25">
      <c r="A22" t="s">
        <v>89</v>
      </c>
      <c r="B22">
        <v>1061</v>
      </c>
      <c r="C22">
        <v>2</v>
      </c>
      <c r="D22">
        <v>0.19</v>
      </c>
      <c r="E22" t="s">
        <v>72</v>
      </c>
    </row>
    <row r="23" spans="1:5" x14ac:dyDescent="0.25">
      <c r="A23" t="s">
        <v>84</v>
      </c>
      <c r="B23">
        <v>874</v>
      </c>
      <c r="C23">
        <v>1</v>
      </c>
      <c r="D23">
        <v>0.11</v>
      </c>
      <c r="E23" t="s">
        <v>73</v>
      </c>
    </row>
    <row r="24" spans="1:5" x14ac:dyDescent="0.25">
      <c r="A24" t="s">
        <v>53</v>
      </c>
      <c r="B24">
        <v>41741</v>
      </c>
      <c r="C24">
        <v>453</v>
      </c>
      <c r="D24">
        <v>1.0900000000000001</v>
      </c>
      <c r="E24" t="s">
        <v>74</v>
      </c>
    </row>
    <row r="26" spans="1:5" x14ac:dyDescent="0.25">
      <c r="A26" s="2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Aruandesse2016</vt:lpstr>
      <vt:lpstr>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Pille Lõmps</cp:lastModifiedBy>
  <dcterms:created xsi:type="dcterms:W3CDTF">2016-10-04T06:18:50Z</dcterms:created>
  <dcterms:modified xsi:type="dcterms:W3CDTF">2018-11-28T08:53:32Z</dcterms:modified>
</cp:coreProperties>
</file>