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8_raport\Usaldusvahemikud\"/>
    </mc:Choice>
  </mc:AlternateContent>
  <bookViews>
    <workbookView xWindow="0" yWindow="0" windowWidth="28800" windowHeight="11610" activeTab="1"/>
  </bookViews>
  <sheets>
    <sheet name="Kirjeldus" sheetId="1" r:id="rId1"/>
    <sheet name="Aruandesse2018" sheetId="4" r:id="rId2"/>
    <sheet name="Aruandesse2016" sheetId="2" r:id="rId3"/>
    <sheet name="TAI" sheetId="3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4" l="1"/>
  <c r="C27" i="4"/>
  <c r="D26" i="4"/>
  <c r="C26" i="4"/>
  <c r="G33" i="2" l="1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32" i="2"/>
  <c r="D51" i="2"/>
  <c r="C51" i="2"/>
  <c r="E50" i="2"/>
  <c r="E49" i="2"/>
  <c r="D49" i="2"/>
  <c r="C49" i="2"/>
  <c r="E48" i="2"/>
  <c r="E47" i="2"/>
  <c r="E46" i="2"/>
  <c r="E45" i="2"/>
  <c r="E44" i="2"/>
  <c r="E43" i="2"/>
  <c r="E42" i="2"/>
  <c r="E41" i="2"/>
  <c r="E40" i="2"/>
  <c r="E39" i="2"/>
  <c r="D38" i="2"/>
  <c r="D52" i="2" s="1"/>
  <c r="E52" i="2" s="1"/>
  <c r="C38" i="2"/>
  <c r="C52" i="2" s="1"/>
  <c r="E37" i="2"/>
  <c r="E36" i="2"/>
  <c r="D35" i="2"/>
  <c r="E35" i="2" s="1"/>
  <c r="C35" i="2"/>
  <c r="E34" i="2"/>
  <c r="E33" i="2"/>
  <c r="E32" i="2"/>
  <c r="F7" i="4"/>
  <c r="F8" i="4"/>
  <c r="F10" i="4"/>
  <c r="I10" i="4" s="1"/>
  <c r="F11" i="4"/>
  <c r="F13" i="4"/>
  <c r="F14" i="4"/>
  <c r="I14" i="4" s="1"/>
  <c r="F15" i="4"/>
  <c r="F16" i="4"/>
  <c r="F18" i="4"/>
  <c r="I18" i="4" s="1"/>
  <c r="F19" i="4"/>
  <c r="F20" i="4"/>
  <c r="F21" i="4"/>
  <c r="F22" i="4"/>
  <c r="I22" i="4" s="1"/>
  <c r="I26" i="4"/>
  <c r="I27" i="4"/>
  <c r="F6" i="4"/>
  <c r="I6" i="4" s="1"/>
  <c r="D6" i="4"/>
  <c r="D24" i="4"/>
  <c r="D14" i="4"/>
  <c r="D15" i="4"/>
  <c r="D16" i="4"/>
  <c r="D17" i="4"/>
  <c r="D18" i="4"/>
  <c r="D19" i="4"/>
  <c r="D20" i="4"/>
  <c r="D21" i="4"/>
  <c r="D22" i="4"/>
  <c r="D13" i="4"/>
  <c r="D11" i="4"/>
  <c r="D10" i="4"/>
  <c r="D7" i="4"/>
  <c r="D8" i="4"/>
  <c r="C6" i="4"/>
  <c r="C24" i="4"/>
  <c r="C25" i="4" s="1"/>
  <c r="C14" i="4"/>
  <c r="C15" i="4"/>
  <c r="C16" i="4"/>
  <c r="C17" i="4"/>
  <c r="C18" i="4"/>
  <c r="C19" i="4"/>
  <c r="E19" i="4" s="1"/>
  <c r="C20" i="4"/>
  <c r="C21" i="4"/>
  <c r="C22" i="4"/>
  <c r="C13" i="4"/>
  <c r="C11" i="4"/>
  <c r="C10" i="4"/>
  <c r="C7" i="4"/>
  <c r="C8" i="4"/>
  <c r="E21" i="4"/>
  <c r="E15" i="4"/>
  <c r="J25" i="4"/>
  <c r="I25" i="4"/>
  <c r="J24" i="4"/>
  <c r="I24" i="4"/>
  <c r="J23" i="4"/>
  <c r="I23" i="4"/>
  <c r="J21" i="4"/>
  <c r="I21" i="4"/>
  <c r="J20" i="4"/>
  <c r="I20" i="4"/>
  <c r="J19" i="4"/>
  <c r="I19" i="4"/>
  <c r="J18" i="4"/>
  <c r="J17" i="4"/>
  <c r="I17" i="4"/>
  <c r="J16" i="4"/>
  <c r="I16" i="4"/>
  <c r="J15" i="4"/>
  <c r="I15" i="4"/>
  <c r="J14" i="4"/>
  <c r="J13" i="4"/>
  <c r="I13" i="4"/>
  <c r="J12" i="4"/>
  <c r="I12" i="4"/>
  <c r="J11" i="4"/>
  <c r="I11" i="4"/>
  <c r="J10" i="4"/>
  <c r="J9" i="4"/>
  <c r="I9" i="4"/>
  <c r="J8" i="4"/>
  <c r="I8" i="4"/>
  <c r="J7" i="4"/>
  <c r="I7" i="4"/>
  <c r="D53" i="2" l="1"/>
  <c r="E51" i="2"/>
  <c r="C53" i="2"/>
  <c r="E53" i="2" s="1"/>
  <c r="E38" i="2"/>
  <c r="J27" i="4"/>
  <c r="J22" i="4"/>
  <c r="J26" i="4"/>
  <c r="J6" i="4"/>
  <c r="D12" i="4"/>
  <c r="E24" i="4"/>
  <c r="E20" i="4"/>
  <c r="E22" i="4"/>
  <c r="K22" i="4" s="1"/>
  <c r="E11" i="4"/>
  <c r="L11" i="4" s="1"/>
  <c r="E8" i="4"/>
  <c r="E7" i="4"/>
  <c r="L7" i="4" s="1"/>
  <c r="C9" i="4"/>
  <c r="D9" i="4"/>
  <c r="E17" i="4"/>
  <c r="D23" i="4"/>
  <c r="E6" i="4"/>
  <c r="K6" i="4" s="1"/>
  <c r="C12" i="4"/>
  <c r="E14" i="4"/>
  <c r="K21" i="4"/>
  <c r="C23" i="4"/>
  <c r="E16" i="4"/>
  <c r="L16" i="4" s="1"/>
  <c r="E18" i="4"/>
  <c r="L18" i="4" s="1"/>
  <c r="E10" i="4"/>
  <c r="L10" i="4" s="1"/>
  <c r="D25" i="4"/>
  <c r="E13" i="4"/>
  <c r="K13" i="4" s="1"/>
  <c r="K17" i="4"/>
  <c r="K7" i="4"/>
  <c r="K20" i="4"/>
  <c r="K15" i="4"/>
  <c r="L14" i="4"/>
  <c r="K19" i="4"/>
  <c r="K18" i="4"/>
  <c r="K14" i="4"/>
  <c r="L19" i="4"/>
  <c r="K16" i="4"/>
  <c r="L13" i="4"/>
  <c r="L21" i="4"/>
  <c r="H23" i="2"/>
  <c r="I23" i="2"/>
  <c r="H24" i="2"/>
  <c r="I24" i="2"/>
  <c r="H25" i="2"/>
  <c r="I25" i="2"/>
  <c r="H26" i="2"/>
  <c r="I26" i="2"/>
  <c r="H27" i="2"/>
  <c r="I27" i="2"/>
  <c r="H28" i="2"/>
  <c r="I28" i="2"/>
  <c r="K11" i="4" l="1"/>
  <c r="K10" i="4"/>
  <c r="E9" i="4"/>
  <c r="K9" i="4" s="1"/>
  <c r="E12" i="4"/>
  <c r="E23" i="4"/>
  <c r="E27" i="4"/>
  <c r="E25" i="4"/>
  <c r="L22" i="4"/>
  <c r="L17" i="4"/>
  <c r="L15" i="4"/>
  <c r="L6" i="4"/>
  <c r="L20" i="4"/>
  <c r="K24" i="4"/>
  <c r="L24" i="4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I6" i="2"/>
  <c r="H6" i="2"/>
  <c r="G7" i="4" l="1"/>
  <c r="G11" i="4"/>
  <c r="G15" i="4"/>
  <c r="G19" i="4"/>
  <c r="G23" i="4"/>
  <c r="G6" i="4"/>
  <c r="G8" i="4"/>
  <c r="G12" i="4"/>
  <c r="G16" i="4"/>
  <c r="G20" i="4"/>
  <c r="G24" i="4"/>
  <c r="G9" i="4"/>
  <c r="G13" i="4"/>
  <c r="G17" i="4"/>
  <c r="G21" i="4"/>
  <c r="G25" i="4"/>
  <c r="G10" i="4"/>
  <c r="G14" i="4"/>
  <c r="G18" i="4"/>
  <c r="G22" i="4"/>
  <c r="G26" i="4"/>
  <c r="L9" i="4"/>
  <c r="E26" i="4"/>
  <c r="K26" i="4" s="1"/>
  <c r="L23" i="4"/>
  <c r="K23" i="4"/>
  <c r="L12" i="4"/>
  <c r="K12" i="4"/>
  <c r="K8" i="4"/>
  <c r="L8" i="4"/>
  <c r="K25" i="4"/>
  <c r="L25" i="4"/>
  <c r="D12" i="2"/>
  <c r="C12" i="2"/>
  <c r="D9" i="2"/>
  <c r="C9" i="2"/>
  <c r="L26" i="4" l="1"/>
  <c r="K27" i="4"/>
  <c r="L27" i="4"/>
  <c r="E6" i="2"/>
  <c r="E10" i="2"/>
  <c r="E7" i="2"/>
  <c r="E11" i="2"/>
  <c r="E13" i="2"/>
  <c r="E14" i="2"/>
  <c r="E15" i="2"/>
  <c r="E16" i="2"/>
  <c r="E17" i="2"/>
  <c r="E18" i="2"/>
  <c r="E19" i="2"/>
  <c r="E20" i="2"/>
  <c r="E21" i="2"/>
  <c r="E22" i="2"/>
  <c r="E24" i="2"/>
  <c r="E25" i="2"/>
  <c r="E8" i="2"/>
  <c r="D26" i="2"/>
  <c r="C26" i="2"/>
  <c r="J25" i="2" l="1"/>
  <c r="K25" i="2"/>
  <c r="J24" i="2"/>
  <c r="K24" i="2"/>
  <c r="J18" i="2"/>
  <c r="K18" i="2"/>
  <c r="K14" i="2"/>
  <c r="J14" i="2"/>
  <c r="K10" i="2"/>
  <c r="J10" i="2"/>
  <c r="J8" i="2"/>
  <c r="K8" i="2"/>
  <c r="J21" i="2"/>
  <c r="K21" i="2"/>
  <c r="K17" i="2"/>
  <c r="J17" i="2"/>
  <c r="J13" i="2"/>
  <c r="K13" i="2"/>
  <c r="K6" i="2"/>
  <c r="J6" i="2"/>
  <c r="J20" i="2"/>
  <c r="K20" i="2"/>
  <c r="K16" i="2"/>
  <c r="J16" i="2"/>
  <c r="J11" i="2"/>
  <c r="K11" i="2"/>
  <c r="K22" i="2"/>
  <c r="J22" i="2"/>
  <c r="J19" i="2"/>
  <c r="K19" i="2"/>
  <c r="K15" i="2"/>
  <c r="J15" i="2"/>
  <c r="K7" i="2"/>
  <c r="J7" i="2"/>
  <c r="E26" i="2"/>
  <c r="D23" i="2"/>
  <c r="D27" i="2" s="1"/>
  <c r="C23" i="2"/>
  <c r="C27" i="2" s="1"/>
  <c r="J26" i="2" l="1"/>
  <c r="K26" i="2"/>
  <c r="C28" i="2"/>
  <c r="E27" i="2"/>
  <c r="E12" i="2"/>
  <c r="E9" i="2"/>
  <c r="D28" i="2"/>
  <c r="E28" i="2" s="1"/>
  <c r="E23" i="2"/>
  <c r="J28" i="2" l="1"/>
  <c r="K28" i="2"/>
  <c r="J23" i="2"/>
  <c r="K23" i="2"/>
  <c r="J27" i="2"/>
  <c r="K27" i="2"/>
  <c r="J9" i="2"/>
  <c r="K9" i="2"/>
  <c r="J12" i="2"/>
  <c r="K12" i="2"/>
</calcChain>
</file>

<file path=xl/sharedStrings.xml><?xml version="1.0" encoding="utf-8"?>
<sst xmlns="http://schemas.openxmlformats.org/spreadsheetml/2006/main" count="204" uniqueCount="109">
  <si>
    <t>Allikas: Eesti Meditsiiniline Sünniregister</t>
  </si>
  <si>
    <t>Haigla</t>
  </si>
  <si>
    <t>Arv (A)</t>
  </si>
  <si>
    <t>Arv (B)</t>
  </si>
  <si>
    <t>Haiglaliik</t>
  </si>
  <si>
    <t>Piirkondlikud</t>
  </si>
  <si>
    <t>TÜK</t>
  </si>
  <si>
    <t>piirkH</t>
  </si>
  <si>
    <t>Keskhaiglad</t>
  </si>
  <si>
    <t>ITK</t>
  </si>
  <si>
    <t>IVKH</t>
  </si>
  <si>
    <t>LTKH</t>
  </si>
  <si>
    <t>PH</t>
  </si>
  <si>
    <t>keskH</t>
  </si>
  <si>
    <t>Üldhaiglad</t>
  </si>
  <si>
    <t>Hiiumaa</t>
  </si>
  <si>
    <t>Järva</t>
  </si>
  <si>
    <t>Kures</t>
  </si>
  <si>
    <t>Lõuna</t>
  </si>
  <si>
    <t>Lääne</t>
  </si>
  <si>
    <t>Narva</t>
  </si>
  <si>
    <t>Põlva</t>
  </si>
  <si>
    <t>Rakvere</t>
  </si>
  <si>
    <t>Valga</t>
  </si>
  <si>
    <t>Vilj</t>
  </si>
  <si>
    <t>üldH</t>
  </si>
  <si>
    <t>Erahaiglad</t>
  </si>
  <si>
    <t>Fertilitas</t>
  </si>
  <si>
    <t>Elite</t>
  </si>
  <si>
    <t>eraH:</t>
  </si>
  <si>
    <t>Sünnitused</t>
  </si>
  <si>
    <t>PPH (%)</t>
  </si>
  <si>
    <t>Verekaotus (&gt;1000ml)</t>
  </si>
  <si>
    <t>2,96─3,80</t>
  </si>
  <si>
    <t>1,03─1,44</t>
  </si>
  <si>
    <t>0,12─0,85</t>
  </si>
  <si>
    <t>1,27─1,74</t>
  </si>
  <si>
    <t>0,13─1,25</t>
  </si>
  <si>
    <t>0,37─1,89</t>
  </si>
  <si>
    <t>1,61─3,84</t>
  </si>
  <si>
    <t>0,10─0,70</t>
  </si>
  <si>
    <t>0,72─1,98</t>
  </si>
  <si>
    <t>0,69─2,83</t>
  </si>
  <si>
    <t>0,45─1,72</t>
  </si>
  <si>
    <t>Kokku:</t>
  </si>
  <si>
    <t>usaldusvahemik 
95% CI</t>
  </si>
  <si>
    <t>1,28─2,37</t>
  </si>
  <si>
    <t>0,29─1,71</t>
  </si>
  <si>
    <t>0,02─3,41</t>
  </si>
  <si>
    <t>5.Sünnitusega seotud massiivse verekaotuse osamäär haiglate järgi, 2013–2015</t>
  </si>
  <si>
    <t>alumine uv</t>
  </si>
  <si>
    <t>ülemine uv</t>
  </si>
  <si>
    <t>alumise uv erinevus sagedusest</t>
  </si>
  <si>
    <t>ülemise uv erinevus sagedusest</t>
  </si>
  <si>
    <t xml:space="preserve">Sünnitused </t>
  </si>
  <si>
    <t>Verekaotus (&gt;1000 ml)</t>
  </si>
  <si>
    <t>PPH(%)</t>
  </si>
  <si>
    <t>95% CI</t>
  </si>
  <si>
    <t>Kokku</t>
  </si>
  <si>
    <t>Keskhaiglad+
Üldhaiglad+
Erahaiglad</t>
  </si>
  <si>
    <t>keskH+üldH+eraH</t>
  </si>
  <si>
    <t>1,70─2,01</t>
  </si>
  <si>
    <t>0,93─1,67</t>
  </si>
  <si>
    <t>0,80─1,25</t>
  </si>
  <si>
    <t>0,88─1,25</t>
  </si>
  <si>
    <t>1,49─1,74</t>
  </si>
  <si>
    <t>Ida-Tallinna Keskhaigla Naistekliinik</t>
  </si>
  <si>
    <t>Lääne-Tallinna Keskhaigla Naistekliinik</t>
  </si>
  <si>
    <t>Tartu Ülikooli Kliinikumi Naistekliinik</t>
  </si>
  <si>
    <t>Ida-Viru Keskhaigla</t>
  </si>
  <si>
    <t>Pärnu Haigla</t>
  </si>
  <si>
    <t>Hiiumaa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</si>
  <si>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</si>
  <si>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</si>
  <si>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</si>
  <si>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</si>
  <si>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</si>
  <si>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</si>
  <si>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</si>
  <si>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Valga Haigla</t>
  </si>
  <si>
    <t>Viljandi Haigla</t>
  </si>
  <si>
    <t>Elite Kliinik</t>
  </si>
  <si>
    <t>eraH</t>
  </si>
  <si>
    <t>1,23‒1,67</t>
  </si>
  <si>
    <t>1,12‒1,57</t>
  </si>
  <si>
    <t>0,02‒3,61</t>
  </si>
  <si>
    <t>0,14‒0,84</t>
  </si>
  <si>
    <t>0,15‒0,91</t>
  </si>
  <si>
    <t>0,07‒1,03</t>
  </si>
  <si>
    <t>0,79‒2,16</t>
  </si>
  <si>
    <t>0,23‒1,64</t>
  </si>
  <si>
    <t>1,61‒2,81</t>
  </si>
  <si>
    <t>0,31‒1,81</t>
  </si>
  <si>
    <t xml:space="preserve"> 3,14‒4,00</t>
  </si>
  <si>
    <t>0,56‒2,86</t>
  </si>
  <si>
    <t>0,59‒1,97</t>
  </si>
  <si>
    <t>0,97‒2,82</t>
  </si>
  <si>
    <t>1,57‒1,82</t>
  </si>
  <si>
    <t>Tabel on uuendatud andmebaasi seisuga 20.07.2017</t>
  </si>
  <si>
    <t>Põhja-Eesti Regionaalhaigla</t>
  </si>
  <si>
    <t>1,77-2,08</t>
  </si>
  <si>
    <t>1,17-1,95</t>
  </si>
  <si>
    <t>0,75-1,18</t>
  </si>
  <si>
    <t>0,94-1,32</t>
  </si>
  <si>
    <t>1,57-1,82</t>
  </si>
  <si>
    <t>5.Sünnitusega seotud massiivse verekaotuse osamäär haiglate järgi, 2014–2016</t>
  </si>
  <si>
    <t>2014–2016
PPH (%)</t>
  </si>
  <si>
    <t>2013–2015
PPH (%)</t>
  </si>
  <si>
    <t>Sünnitusega seotud massiivse verekaotuse osamäär haiglate järgi, 2014–2016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</si>
</sst>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2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i/>
      <u/>
      <sz val="8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sz val="9"/>
      <color indexed="8"/>
      <name val="Arial"/>
      <family val="2"/>
      <charset val="186"/>
    </font>
    <font>
      <sz val="11"/>
      <color theme="1"/>
      <name val="Calibri"/>
      <family val="2"/>
      <charset val="186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NumberFormat="1" applyFont="1" applyFill="1" applyBorder="1" applyAlignment="1" applyProtection="1">
      <alignment horizontal="left" readingOrder="1"/>
    </xf>
    <xf numFmtId="0" fontId="2" fillId="0" borderId="0" xfId="0" applyNumberFormat="1" applyFont="1" applyFill="1" applyBorder="1" applyAlignment="1" applyProtection="1">
      <alignment horizontal="right" wrapText="1" readingOrder="1"/>
    </xf>
    <xf numFmtId="0" fontId="2" fillId="0" borderId="0" xfId="0" applyNumberFormat="1" applyFont="1" applyFill="1" applyBorder="1" applyAlignment="1" applyProtection="1">
      <alignment horizontal="center" wrapText="1" readingOrder="1"/>
    </xf>
    <xf numFmtId="0" fontId="3" fillId="0" borderId="0" xfId="0" applyNumberFormat="1" applyFont="1" applyFill="1" applyBorder="1" applyAlignment="1" applyProtection="1">
      <alignment horizontal="left" vertical="top" readingOrder="1"/>
    </xf>
    <xf numFmtId="0" fontId="2" fillId="0" borderId="0" xfId="0" applyNumberFormat="1" applyFont="1" applyFill="1" applyBorder="1" applyAlignment="1" applyProtection="1">
      <alignment horizontal="right" vertical="top" wrapText="1" readingOrder="1"/>
    </xf>
    <xf numFmtId="0" fontId="2" fillId="0" borderId="0" xfId="0" applyNumberFormat="1" applyFont="1" applyFill="1" applyBorder="1" applyAlignment="1" applyProtection="1">
      <alignment horizontal="center" vertical="top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1" xfId="0" applyFill="1" applyBorder="1"/>
    <xf numFmtId="0" fontId="5" fillId="0" borderId="4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/>
    <xf numFmtId="0" fontId="5" fillId="0" borderId="1" xfId="0" applyFont="1" applyFill="1" applyBorder="1"/>
    <xf numFmtId="0" fontId="5" fillId="0" borderId="1" xfId="0" applyFont="1" applyBorder="1"/>
    <xf numFmtId="0" fontId="5" fillId="0" borderId="0" xfId="0" applyFont="1"/>
    <xf numFmtId="0" fontId="5" fillId="0" borderId="4" xfId="0" applyFont="1" applyBorder="1"/>
    <xf numFmtId="0" fontId="4" fillId="0" borderId="4" xfId="0" applyFont="1" applyBorder="1"/>
    <xf numFmtId="10" fontId="0" fillId="0" borderId="1" xfId="0" applyNumberFormat="1" applyBorder="1"/>
    <xf numFmtId="10" fontId="4" fillId="0" borderId="1" xfId="0" applyNumberFormat="1" applyFont="1" applyBorder="1"/>
    <xf numFmtId="10" fontId="6" fillId="0" borderId="0" xfId="0" applyNumberFormat="1" applyFont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6" xfId="0" applyNumberFormat="1" applyFont="1" applyFill="1" applyBorder="1" applyAlignment="1" applyProtection="1">
      <alignment horizontal="left" vertical="top" readingOrder="1"/>
    </xf>
    <xf numFmtId="0" fontId="2" fillId="0" borderId="11" xfId="0" applyNumberFormat="1" applyFont="1" applyFill="1" applyBorder="1" applyAlignment="1" applyProtection="1">
      <alignment horizontal="right" vertical="top" wrapText="1" readingOrder="1"/>
    </xf>
    <xf numFmtId="0" fontId="2" fillId="0" borderId="0" xfId="0" applyNumberFormat="1" applyFont="1" applyFill="1" applyBorder="1" applyAlignment="1" applyProtection="1">
      <alignment horizontal="left" vertical="top" readingOrder="1"/>
    </xf>
    <xf numFmtId="0" fontId="4" fillId="0" borderId="1" xfId="0" applyFont="1" applyBorder="1" applyAlignment="1">
      <alignment wrapText="1"/>
    </xf>
    <xf numFmtId="3" fontId="5" fillId="0" borderId="1" xfId="0" applyNumberFormat="1" applyFont="1" applyBorder="1"/>
    <xf numFmtId="0" fontId="8" fillId="0" borderId="0" xfId="0" applyFont="1"/>
    <xf numFmtId="3" fontId="0" fillId="0" borderId="1" xfId="0" applyNumberFormat="1" applyBorder="1"/>
    <xf numFmtId="0" fontId="5" fillId="0" borderId="12" xfId="0" applyFont="1" applyBorder="1"/>
    <xf numFmtId="0" fontId="5" fillId="0" borderId="3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readingOrder="1"/>
    </xf>
    <xf numFmtId="0" fontId="0" fillId="0" borderId="15" xfId="0" applyBorder="1"/>
    <xf numFmtId="0" fontId="0" fillId="0" borderId="2" xfId="0" applyBorder="1" applyAlignment="1">
      <alignment horizontal="right"/>
    </xf>
    <xf numFmtId="0" fontId="2" fillId="0" borderId="10" xfId="0" applyNumberFormat="1" applyFont="1" applyFill="1" applyBorder="1" applyAlignment="1" applyProtection="1">
      <alignment horizontal="left" wrapText="1" readingOrder="1"/>
    </xf>
    <xf numFmtId="0" fontId="2" fillId="0" borderId="10" xfId="0" applyNumberFormat="1" applyFont="1" applyFill="1" applyBorder="1" applyAlignment="1" applyProtection="1">
      <alignment horizontal="right" wrapText="1" readingOrder="1"/>
    </xf>
    <xf numFmtId="164" fontId="7" fillId="0" borderId="10" xfId="0" applyNumberFormat="1" applyFont="1" applyFill="1" applyBorder="1" applyAlignment="1" applyProtection="1">
      <alignment horizontal="right" wrapText="1" readingOrder="1"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 vertical="top" wrapText="1" readingOrder="1"/>
    </xf>
    <xf numFmtId="0" fontId="0" fillId="0" borderId="0" xfId="0" applyAlignment="1"/>
    <xf numFmtId="0" fontId="0" fillId="0" borderId="1" xfId="0" applyFont="1" applyBorder="1" applyAlignment="1">
      <alignment horizontal="right"/>
    </xf>
    <xf numFmtId="0" fontId="10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wrapText="1"/>
    </xf>
    <xf numFmtId="0" fontId="10" fillId="0" borderId="0" xfId="0" applyFont="1" applyFill="1" applyBorder="1"/>
    <xf numFmtId="10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10" fontId="11" fillId="0" borderId="0" xfId="0" applyNumberFormat="1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Fill="1" applyBorder="1"/>
    <xf numFmtId="3" fontId="11" fillId="0" borderId="0" xfId="0" applyNumberFormat="1" applyFont="1" applyBorder="1"/>
    <xf numFmtId="0" fontId="6" fillId="0" borderId="0" xfId="0" applyFont="1" applyBorder="1" applyAlignment="1">
      <alignment horizontal="center" wrapText="1"/>
    </xf>
    <xf numFmtId="0" fontId="6" fillId="0" borderId="0" xfId="0" applyFo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2" xfId="0" applyNumberFormat="1" applyFont="1" applyFill="1" applyBorder="1" applyAlignment="1" applyProtection="1">
      <alignment horizontal="center" vertical="center" wrapText="1" readingOrder="1"/>
    </xf>
    <xf numFmtId="0" fontId="9" fillId="0" borderId="3" xfId="0" applyNumberFormat="1" applyFont="1" applyFill="1" applyBorder="1" applyAlignment="1" applyProtection="1">
      <alignment horizontal="center" vertical="center" wrapText="1" readingOrder="1"/>
    </xf>
    <xf numFmtId="0" fontId="9" fillId="0" borderId="4" xfId="0" applyNumberFormat="1" applyFont="1" applyFill="1" applyBorder="1" applyAlignment="1" applyProtection="1">
      <alignment horizontal="center" vertical="center" wrapText="1" readingOrder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7" xfId="0" applyNumberFormat="1" applyFont="1" applyFill="1" applyBorder="1" applyAlignment="1" applyProtection="1">
      <alignment horizontal="left" vertical="top" readingOrder="1"/>
    </xf>
    <xf numFmtId="0" fontId="2" fillId="0" borderId="8" xfId="0" applyNumberFormat="1" applyFont="1" applyFill="1" applyBorder="1" applyAlignment="1" applyProtection="1">
      <alignment horizontal="left" vertical="top" readingOrder="1"/>
    </xf>
    <xf numFmtId="0" fontId="2" fillId="0" borderId="5" xfId="0" applyNumberFormat="1" applyFont="1" applyFill="1" applyBorder="1" applyAlignment="1" applyProtection="1">
      <alignment horizontal="left" vertical="center" wrapText="1" readingOrder="1"/>
    </xf>
    <xf numFmtId="0" fontId="2" fillId="0" borderId="9" xfId="0" applyNumberFormat="1" applyFont="1" applyFill="1" applyBorder="1" applyAlignment="1" applyProtection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2428546760602293"/>
          <c:h val="0.48186516289424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Aruandesse2018!$E$5</c:f>
              <c:strCache>
                <c:ptCount val="1"/>
                <c:pt idx="0">
                  <c:v>2014–2016
PPH (%)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21D-4B66-B566-187C4215653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2A4-4D0F-95DF-1E677B64D202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2A4-4D0F-95DF-1E677B64D20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21D-4B66-B566-187C42156531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2A4-4D0F-95DF-1E677B64D20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21D-4B66-B566-187C42156531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2A4-4D0F-95DF-1E677B64D202}"/>
              </c:ext>
            </c:extLst>
          </c:dPt>
          <c:dPt>
            <c:idx val="1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2A4-4D0F-95DF-1E677B64D202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Aruandesse2018!$L$6:$L$27</c15:sqref>
                    </c15:fullRef>
                  </c:ext>
                </c:extLst>
                <c:f>(Aruandesse2018!$L$6:$L$16,Aruandesse2018!$L$18:$L$23,Aruandesse2018!$L$26:$L$27)</c:f>
                <c:numCache>
                  <c:formatCode>General</c:formatCode>
                  <c:ptCount val="19"/>
                  <c:pt idx="0">
                    <c:v>2.2977355977355975E-3</c:v>
                  </c:pt>
                  <c:pt idx="1">
                    <c:v>2.4273784150358486E-3</c:v>
                  </c:pt>
                  <c:pt idx="2">
                    <c:v>4.4913627639155476E-3</c:v>
                  </c:pt>
                  <c:pt idx="3">
                    <c:v>1.5951937356554584E-3</c:v>
                  </c:pt>
                  <c:pt idx="4">
                    <c:v>4.9188153310104534E-3</c:v>
                  </c:pt>
                  <c:pt idx="5">
                    <c:v>6.5679089026915126E-3</c:v>
                  </c:pt>
                  <c:pt idx="6">
                    <c:v>4.4350649350649342E-3</c:v>
                  </c:pt>
                  <c:pt idx="7">
                    <c:v>2.9521052631578948E-2</c:v>
                  </c:pt>
                  <c:pt idx="8">
                    <c:v>6.7622641509433963E-3</c:v>
                  </c:pt>
                  <c:pt idx="9">
                    <c:v>9.7317991631799185E-3</c:v>
                  </c:pt>
                  <c:pt idx="10">
                    <c:v>1.0978415614236511E-2</c:v>
                  </c:pt>
                  <c:pt idx="11">
                    <c:v>4.5414790996784558E-3</c:v>
                  </c:pt>
                  <c:pt idx="12">
                    <c:v>9.3378531073446298E-3</c:v>
                  </c:pt>
                  <c:pt idx="13">
                    <c:v>8.0541832669322726E-3</c:v>
                  </c:pt>
                  <c:pt idx="14">
                    <c:v>1.4627944111776448E-2</c:v>
                  </c:pt>
                  <c:pt idx="15">
                    <c:v>8.3792452830188675E-3</c:v>
                  </c:pt>
                  <c:pt idx="16">
                    <c:v>2.4115530056069891E-3</c:v>
                  </c:pt>
                  <c:pt idx="17">
                    <c:v>2.0803353006586256E-3</c:v>
                  </c:pt>
                  <c:pt idx="18">
                    <c:v>1.2828432440281715E-3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Aruandesse2018!$K$6:$K$27</c15:sqref>
                    </c15:fullRef>
                  </c:ext>
                </c:extLst>
                <c:f>(Aruandesse2018!$K$6:$K$16,Aruandesse2018!$K$18:$K$23,Aruandesse2018!$K$26:$K$27)</c:f>
                <c:numCache>
                  <c:formatCode>General</c:formatCode>
                  <c:ptCount val="19"/>
                  <c:pt idx="0">
                    <c:v>2.1022644022644019E-3</c:v>
                  </c:pt>
                  <c:pt idx="1">
                    <c:v>2.072621584964152E-3</c:v>
                  </c:pt>
                  <c:pt idx="2">
                    <c:v>4.5086372360844534E-3</c:v>
                  </c:pt>
                  <c:pt idx="3">
                    <c:v>1.5048062643445402E-3</c:v>
                  </c:pt>
                  <c:pt idx="4">
                    <c:v>2.681184668989547E-3</c:v>
                  </c:pt>
                  <c:pt idx="5">
                    <c:v>5.4320910973084877E-3</c:v>
                  </c:pt>
                  <c:pt idx="6">
                    <c:v>3.3649350649350672E-3</c:v>
                  </c:pt>
                  <c:pt idx="7">
                    <c:v>6.3789473684210526E-3</c:v>
                  </c:pt>
                  <c:pt idx="8">
                    <c:v>2.8377358490566038E-3</c:v>
                  </c:pt>
                  <c:pt idx="9">
                    <c:v>5.2682008368200826E-3</c:v>
                  </c:pt>
                  <c:pt idx="10">
                    <c:v>7.5215843857634884E-3</c:v>
                  </c:pt>
                  <c:pt idx="11">
                    <c:v>2.4585209003215431E-3</c:v>
                  </c:pt>
                  <c:pt idx="12">
                    <c:v>4.7621468926553672E-3</c:v>
                  </c:pt>
                  <c:pt idx="13">
                    <c:v>5.6458167330677277E-3</c:v>
                  </c:pt>
                  <c:pt idx="14">
                    <c:v>8.3720558882235518E-3</c:v>
                  </c:pt>
                  <c:pt idx="15">
                    <c:v>5.4207547169811314E-3</c:v>
                  </c:pt>
                  <c:pt idx="16">
                    <c:v>1.8884469943930109E-3</c:v>
                  </c:pt>
                  <c:pt idx="17">
                    <c:v>1.7196646993413757E-3</c:v>
                  </c:pt>
                  <c:pt idx="18">
                    <c:v>1.2171567559718273E-3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Aruandesse2018!$A$6:$B$26</c15:sqref>
                  </c15:fullRef>
                </c:ext>
              </c:extLst>
              <c:f>(Aruandesse2018!$A$6:$B$16,Aruandesse2018!$A$18:$B$23,Aruandesse2018!$A$26:$B$26)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Aruandesse2018!$E$6:$E$26</c15:sqref>
                  </c15:fullRef>
                </c:ext>
              </c:extLst>
              <c:f>(Aruandesse2018!$E$6:$E$16,Aruandesse2018!$E$18:$E$23,Aruandesse2018!$E$26)</c:f>
              <c:numCache>
                <c:formatCode>0.00%</c:formatCode>
                <c:ptCount val="18"/>
                <c:pt idx="0">
                  <c:v>1.4402264402264402E-2</c:v>
                </c:pt>
                <c:pt idx="1">
                  <c:v>1.3272621584964154E-2</c:v>
                </c:pt>
                <c:pt idx="2">
                  <c:v>3.5508637236084453E-2</c:v>
                </c:pt>
                <c:pt idx="3">
                  <c:v>1.9204806264344541E-2</c:v>
                </c:pt>
                <c:pt idx="4">
                  <c:v>4.181184668989547E-3</c:v>
                </c:pt>
                <c:pt idx="5">
                  <c:v>2.1532091097308487E-2</c:v>
                </c:pt>
                <c:pt idx="6">
                  <c:v>1.5064935064935066E-2</c:v>
                </c:pt>
                <c:pt idx="7">
                  <c:v>6.5789473684210523E-3</c:v>
                </c:pt>
                <c:pt idx="8">
                  <c:v>3.5377358490566039E-3</c:v>
                </c:pt>
                <c:pt idx="9">
                  <c:v>8.368200836820083E-3</c:v>
                </c:pt>
                <c:pt idx="10">
                  <c:v>1.7221584385763489E-2</c:v>
                </c:pt>
                <c:pt idx="11">
                  <c:v>3.8585209003215433E-3</c:v>
                </c:pt>
                <c:pt idx="12">
                  <c:v>7.0621468926553672E-3</c:v>
                </c:pt>
                <c:pt idx="13">
                  <c:v>1.3545816733067729E-2</c:v>
                </c:pt>
                <c:pt idx="14">
                  <c:v>1.3972055888223553E-2</c:v>
                </c:pt>
                <c:pt idx="15">
                  <c:v>1.1320754716981131E-2</c:v>
                </c:pt>
                <c:pt idx="16">
                  <c:v>9.3884469943930106E-3</c:v>
                </c:pt>
                <c:pt idx="17">
                  <c:v>1.1119664699341374E-2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Aruandesse2018!$E$25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B2A4-4D0F-95DF-1E677B64D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Aruandesse2016!$E$31</c:f>
              <c:strCache>
                <c:ptCount val="1"/>
                <c:pt idx="0">
                  <c:v>2013–2015
PPH (%)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Aruandesse2018!$A$6:$B$26</c15:sqref>
                  </c15:fullRef>
                </c:ext>
              </c:extLst>
              <c:f>(Aruandesse2018!$A$6:$B$16,Aruandesse2018!$A$18:$B$23,Aruandesse2018!$A$26:$B$26)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Aruandesse2016!$E$32:$E$52</c15:sqref>
                  </c15:fullRef>
                </c:ext>
              </c:extLst>
              <c:f>(Aruandesse2016!$E$32:$E$42,Aruandesse2016!$E$44:$E$49,Aruandesse2016!$E$52)</c:f>
              <c:numCache>
                <c:formatCode>0.00%</c:formatCode>
                <c:ptCount val="18"/>
                <c:pt idx="0">
                  <c:v>1.2221929130396554E-2</c:v>
                </c:pt>
                <c:pt idx="1">
                  <c:v>1.4922499277943584E-2</c:v>
                </c:pt>
                <c:pt idx="2">
                  <c:v>3.3586731167933655E-2</c:v>
                </c:pt>
                <c:pt idx="3">
                  <c:v>1.8520434557682357E-2</c:v>
                </c:pt>
                <c:pt idx="4">
                  <c:v>3.6576444769568397E-3</c:v>
                </c:pt>
                <c:pt idx="5">
                  <c:v>1.764464505539598E-2</c:v>
                </c:pt>
                <c:pt idx="6">
                  <c:v>1.2618296529968454E-2</c:v>
                </c:pt>
                <c:pt idx="7">
                  <c:v>6.2111801242236021E-3</c:v>
                </c:pt>
                <c:pt idx="8">
                  <c:v>4.884004884004884E-3</c:v>
                </c:pt>
                <c:pt idx="9">
                  <c:v>9.2348284960422165E-3</c:v>
                </c:pt>
                <c:pt idx="10">
                  <c:v>2.5522041763341066E-2</c:v>
                </c:pt>
                <c:pt idx="11">
                  <c:v>3.0266343825665859E-3</c:v>
                </c:pt>
                <c:pt idx="12">
                  <c:v>7.9155672823219003E-3</c:v>
                </c:pt>
                <c:pt idx="13">
                  <c:v>1.239067055393586E-2</c:v>
                </c:pt>
                <c:pt idx="14">
                  <c:v>1.4999999999999999E-2</c:v>
                </c:pt>
                <c:pt idx="15">
                  <c:v>9.3984962406015032E-3</c:v>
                </c:pt>
                <c:pt idx="16">
                  <c:v>1.0064612326043738E-2</c:v>
                </c:pt>
                <c:pt idx="17">
                  <c:v>1.0629531970995386E-2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2A4-4D0F-95DF-1E677B64D202}"/>
            </c:ext>
          </c:extLst>
        </c:ser>
        <c:ser>
          <c:idx val="2"/>
          <c:order val="2"/>
          <c:tx>
            <c:v>2014-2016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Aruandesse2018!$A$6:$B$26</c15:sqref>
                  </c15:fullRef>
                </c:ext>
              </c:extLst>
              <c:f>(Aruandesse2018!$A$6:$B$16,Aruandesse2018!$A$18:$B$23,Aruandesse2018!$A$26:$B$26)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Aruandesse2018!$G$6:$G$26</c15:sqref>
                  </c15:fullRef>
                </c:ext>
              </c:extLst>
              <c:f>(Aruandesse2018!$G$6:$G$16,Aruandesse2018!$G$18:$G$23,Aruandesse2018!$G$26)</c:f>
              <c:numCache>
                <c:formatCode>0.00%</c:formatCode>
                <c:ptCount val="18"/>
                <c:pt idx="0">
                  <c:v>1.6917156755971829E-2</c:v>
                </c:pt>
                <c:pt idx="1">
                  <c:v>1.6917156755971829E-2</c:v>
                </c:pt>
                <c:pt idx="2">
                  <c:v>1.6917156755971829E-2</c:v>
                </c:pt>
                <c:pt idx="3">
                  <c:v>1.6917156755971829E-2</c:v>
                </c:pt>
                <c:pt idx="4">
                  <c:v>1.6917156755971829E-2</c:v>
                </c:pt>
                <c:pt idx="5">
                  <c:v>1.6917156755971829E-2</c:v>
                </c:pt>
                <c:pt idx="6">
                  <c:v>1.6917156755971829E-2</c:v>
                </c:pt>
                <c:pt idx="7">
                  <c:v>1.6917156755971829E-2</c:v>
                </c:pt>
                <c:pt idx="8">
                  <c:v>1.6917156755971829E-2</c:v>
                </c:pt>
                <c:pt idx="9">
                  <c:v>1.6917156755971829E-2</c:v>
                </c:pt>
                <c:pt idx="10">
                  <c:v>1.6917156755971829E-2</c:v>
                </c:pt>
                <c:pt idx="11">
                  <c:v>1.6917156755971829E-2</c:v>
                </c:pt>
                <c:pt idx="12">
                  <c:v>1.6917156755971829E-2</c:v>
                </c:pt>
                <c:pt idx="13">
                  <c:v>1.6917156755971829E-2</c:v>
                </c:pt>
                <c:pt idx="14">
                  <c:v>1.6917156755971829E-2</c:v>
                </c:pt>
                <c:pt idx="15">
                  <c:v>1.6917156755971829E-2</c:v>
                </c:pt>
                <c:pt idx="16">
                  <c:v>1.6917156755971829E-2</c:v>
                </c:pt>
                <c:pt idx="17">
                  <c:v>1.6917156755971829E-2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2A4-4D0F-95DF-1E677B64D202}"/>
            </c:ext>
          </c:extLst>
        </c:ser>
        <c:ser>
          <c:idx val="4"/>
          <c:order val="3"/>
          <c:tx>
            <c:v>2013-2015 keskmine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Aruandesse2018!$A$6:$B$26</c15:sqref>
                  </c15:fullRef>
                </c:ext>
              </c:extLst>
              <c:f>(Aruandesse2018!$A$6:$B$16,Aruandesse2018!$A$18:$B$23,Aruandesse2018!$A$26:$B$26)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Aruandesse2016!$G$32:$G$52</c15:sqref>
                  </c15:fullRef>
                </c:ext>
              </c:extLst>
              <c:f>(Aruandesse2016!$G$32:$G$42,Aruandesse2016!$G$44:$G$49,Aruandesse2016!$G$52)</c:f>
              <c:numCache>
                <c:formatCode>0.00%</c:formatCode>
                <c:ptCount val="18"/>
                <c:pt idx="0">
                  <c:v>1.6192166492426639E-2</c:v>
                </c:pt>
                <c:pt idx="1">
                  <c:v>1.6192166492426639E-2</c:v>
                </c:pt>
                <c:pt idx="2">
                  <c:v>1.6192166492426639E-2</c:v>
                </c:pt>
                <c:pt idx="3">
                  <c:v>1.6192166492426639E-2</c:v>
                </c:pt>
                <c:pt idx="4">
                  <c:v>1.6192166492426639E-2</c:v>
                </c:pt>
                <c:pt idx="5">
                  <c:v>1.6192166492426639E-2</c:v>
                </c:pt>
                <c:pt idx="6">
                  <c:v>1.6192166492426639E-2</c:v>
                </c:pt>
                <c:pt idx="7">
                  <c:v>1.6192166492426639E-2</c:v>
                </c:pt>
                <c:pt idx="8">
                  <c:v>1.6192166492426639E-2</c:v>
                </c:pt>
                <c:pt idx="9">
                  <c:v>1.6192166492426639E-2</c:v>
                </c:pt>
                <c:pt idx="10">
                  <c:v>1.6192166492426639E-2</c:v>
                </c:pt>
                <c:pt idx="11">
                  <c:v>1.6192166492426639E-2</c:v>
                </c:pt>
                <c:pt idx="12">
                  <c:v>1.6192166492426639E-2</c:v>
                </c:pt>
                <c:pt idx="13">
                  <c:v>1.6192166492426639E-2</c:v>
                </c:pt>
                <c:pt idx="14">
                  <c:v>1.6192166492426639E-2</c:v>
                </c:pt>
                <c:pt idx="15">
                  <c:v>1.6192166492426639E-2</c:v>
                </c:pt>
                <c:pt idx="16">
                  <c:v>1.6192166492426639E-2</c:v>
                </c:pt>
                <c:pt idx="17">
                  <c:v>1.6192166492426639E-2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2A4-4D0F-95DF-1E677B64D202}"/>
            </c:ext>
          </c:extLst>
        </c:ser>
        <c:ser>
          <c:idx val="1"/>
          <c:order val="4"/>
          <c:tx>
            <c:v>Eesmärk &lt;3%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Aruandesse2018!$A$6:$B$26</c15:sqref>
                  </c15:fullRef>
                </c:ext>
              </c:extLst>
              <c:f>(Aruandesse2018!$A$6:$B$16,Aruandesse2018!$A$18:$B$23,Aruandesse2018!$A$26:$B$26)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Aruandesse2018!$H$6:$H$26</c15:sqref>
                  </c15:fullRef>
                </c:ext>
              </c:extLst>
              <c:f>(Aruandesse2018!$H$6:$H$16,Aruandesse2018!$H$18:$H$23,Aruandesse2018!$H$26)</c:f>
              <c:numCache>
                <c:formatCode>0.00%</c:formatCode>
                <c:ptCount val="1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2A4-4D0F-95DF-1E677B64D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4.0000000000000008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20900676889071E-2"/>
          <c:y val="0.91783408262086053"/>
          <c:w val="0.97498314765056404"/>
          <c:h val="7.11648708385136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003827811992483E-2"/>
          <c:y val="3.9961554101511962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Aruandesse2016!$E$5</c:f>
              <c:strCache>
                <c:ptCount val="1"/>
                <c:pt idx="0">
                  <c:v>PPH (%)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976-46F2-9060-5F1765018DC5}"/>
              </c:ext>
            </c:extLst>
          </c:dPt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976-46F2-9060-5F1765018DC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508-4217-9AE0-5902729DDEF6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E19-4CB9-9535-EC9295AFD7D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508-4217-9AE0-5902729DDEF6}"/>
              </c:ext>
            </c:extLst>
          </c:dPt>
          <c:dPt>
            <c:idx val="1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E19-4CB9-9535-EC9295AFD7D2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AAE-4E8C-94F1-1115CDF67C6B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Aruandesse2016!$K$6:$K$27</c:f>
                <c:numCache>
                  <c:formatCode>General</c:formatCode>
                  <c:ptCount val="22"/>
                  <c:pt idx="0">
                    <c:v>2.1780708696034455E-3</c:v>
                  </c:pt>
                  <c:pt idx="1">
                    <c:v>2.4775007220564152E-3</c:v>
                  </c:pt>
                  <c:pt idx="2">
                    <c:v>4.4132688320663443E-3</c:v>
                  </c:pt>
                  <c:pt idx="3">
                    <c:v>1.5795654423176389E-3</c:v>
                  </c:pt>
                  <c:pt idx="4">
                    <c:v>4.8423555230431604E-3</c:v>
                  </c:pt>
                  <c:pt idx="5">
                    <c:v>6.0553549446040224E-3</c:v>
                  </c:pt>
                  <c:pt idx="6">
                    <c:v>4.0817034700315457E-3</c:v>
                  </c:pt>
                  <c:pt idx="7">
                    <c:v>2.7888819875776398E-2</c:v>
                  </c:pt>
                  <c:pt idx="8">
                    <c:v>7.6159951159951167E-3</c:v>
                  </c:pt>
                  <c:pt idx="9">
                    <c:v>9.6651715039577837E-3</c:v>
                  </c:pt>
                  <c:pt idx="10">
                    <c:v>1.287795823665893E-2</c:v>
                  </c:pt>
                  <c:pt idx="11">
                    <c:v>0</c:v>
                  </c:pt>
                  <c:pt idx="12">
                    <c:v>3.973365617433413E-3</c:v>
                  </c:pt>
                  <c:pt idx="13">
                    <c:v>9.1844327176781003E-3</c:v>
                  </c:pt>
                  <c:pt idx="14">
                    <c:v>7.409329446064138E-3</c:v>
                  </c:pt>
                  <c:pt idx="15">
                    <c:v>1.3300000000000003E-2</c:v>
                  </c:pt>
                  <c:pt idx="16">
                    <c:v>7.8015037593984968E-3</c:v>
                  </c:pt>
                  <c:pt idx="17">
                    <c:v>2.435387673956263E-3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1.9916911045943318E-3</c:v>
                  </c:pt>
                </c:numCache>
              </c:numRef>
            </c:plus>
            <c:minus>
              <c:numRef>
                <c:f>Aruandesse2016!$J$6:$J$27</c:f>
                <c:numCache>
                  <c:formatCode>General</c:formatCode>
                  <c:ptCount val="22"/>
                  <c:pt idx="0">
                    <c:v>1.921929130396554E-3</c:v>
                  </c:pt>
                  <c:pt idx="1">
                    <c:v>2.2224992779435841E-3</c:v>
                  </c:pt>
                  <c:pt idx="2">
                    <c:v>3.9867311679336534E-3</c:v>
                  </c:pt>
                  <c:pt idx="3">
                    <c:v>1.5204345576823562E-3</c:v>
                  </c:pt>
                  <c:pt idx="4">
                    <c:v>2.4576444769568396E-3</c:v>
                  </c:pt>
                  <c:pt idx="5">
                    <c:v>4.8446450553959793E-3</c:v>
                  </c:pt>
                  <c:pt idx="6">
                    <c:v>3.3182965299684529E-3</c:v>
                  </c:pt>
                  <c:pt idx="7">
                    <c:v>6.0111801242236024E-3</c:v>
                  </c:pt>
                  <c:pt idx="8">
                    <c:v>3.5840048840048841E-3</c:v>
                  </c:pt>
                  <c:pt idx="9">
                    <c:v>5.5348284960422163E-3</c:v>
                  </c:pt>
                  <c:pt idx="10">
                    <c:v>9.4220417633410665E-3</c:v>
                  </c:pt>
                  <c:pt idx="11">
                    <c:v>0</c:v>
                  </c:pt>
                  <c:pt idx="12">
                    <c:v>2.0266343825665859E-3</c:v>
                  </c:pt>
                  <c:pt idx="13">
                    <c:v>5.0155672823219005E-3</c:v>
                  </c:pt>
                  <c:pt idx="14">
                    <c:v>5.1906705539358604E-3</c:v>
                  </c:pt>
                  <c:pt idx="15">
                    <c:v>8.0999999999999996E-3</c:v>
                  </c:pt>
                  <c:pt idx="16">
                    <c:v>4.8984962406015027E-3</c:v>
                  </c:pt>
                  <c:pt idx="17">
                    <c:v>2.0646123260437375E-3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1.7083088954056684E-3</c:v>
                  </c:pt>
                </c:numCache>
              </c:numRef>
            </c:minus>
          </c:errBars>
          <c:cat>
            <c:multiLvlStrRef>
              <c:f>Aruandesse2016!$A$6:$B$26</c:f>
              <c:multiLvlStrCache>
                <c:ptCount val="21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Lääne</c:v>
                  </c:pt>
                  <c:pt idx="12">
                    <c:v>Narva</c:v>
                  </c:pt>
                  <c:pt idx="13">
                    <c:v>Põlva</c:v>
                  </c:pt>
                  <c:pt idx="14">
                    <c:v>Rakvere</c:v>
                  </c:pt>
                  <c:pt idx="15">
                    <c:v>Valga</c:v>
                  </c:pt>
                  <c:pt idx="16">
                    <c:v>Vilj</c:v>
                  </c:pt>
                  <c:pt idx="17">
                    <c:v>üldH</c:v>
                  </c:pt>
                  <c:pt idx="18">
                    <c:v>Elite</c:v>
                  </c:pt>
                  <c:pt idx="19">
                    <c:v>Fertilitas</c:v>
                  </c:pt>
                  <c:pt idx="20">
                    <c:v>eraH: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8">
                    <c:v>Erahaiglad</c:v>
                  </c:pt>
                </c:lvl>
              </c:multiLvlStrCache>
            </c:multiLvlStrRef>
          </c:cat>
          <c:val>
            <c:numRef>
              <c:f>Aruandesse2016!$E$6:$E$27</c:f>
              <c:numCache>
                <c:formatCode>0.00%</c:formatCode>
                <c:ptCount val="22"/>
                <c:pt idx="0">
                  <c:v>1.2221929130396554E-2</c:v>
                </c:pt>
                <c:pt idx="1">
                  <c:v>1.4922499277943584E-2</c:v>
                </c:pt>
                <c:pt idx="2">
                  <c:v>3.3586731167933655E-2</c:v>
                </c:pt>
                <c:pt idx="3">
                  <c:v>1.8520434557682357E-2</c:v>
                </c:pt>
                <c:pt idx="4">
                  <c:v>3.6576444769568397E-3</c:v>
                </c:pt>
                <c:pt idx="5">
                  <c:v>1.764464505539598E-2</c:v>
                </c:pt>
                <c:pt idx="6">
                  <c:v>1.2618296529968454E-2</c:v>
                </c:pt>
                <c:pt idx="7">
                  <c:v>6.2111801242236021E-3</c:v>
                </c:pt>
                <c:pt idx="8">
                  <c:v>4.884004884004884E-3</c:v>
                </c:pt>
                <c:pt idx="9">
                  <c:v>9.2348284960422165E-3</c:v>
                </c:pt>
                <c:pt idx="10">
                  <c:v>2.5522041763341066E-2</c:v>
                </c:pt>
                <c:pt idx="11">
                  <c:v>0</c:v>
                </c:pt>
                <c:pt idx="12">
                  <c:v>3.0266343825665859E-3</c:v>
                </c:pt>
                <c:pt idx="13">
                  <c:v>7.9155672823219003E-3</c:v>
                </c:pt>
                <c:pt idx="14">
                  <c:v>1.239067055393586E-2</c:v>
                </c:pt>
                <c:pt idx="15">
                  <c:v>1.4999999999999999E-2</c:v>
                </c:pt>
                <c:pt idx="16">
                  <c:v>9.3984962406015032E-3</c:v>
                </c:pt>
                <c:pt idx="17">
                  <c:v>1.0064612326043738E-2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1.0508308895405669E-2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19-4CB9-9535-EC9295AFD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8743616"/>
        <c:axId val="118744176"/>
      </c:barChart>
      <c:lineChart>
        <c:grouping val="standard"/>
        <c:varyColors val="0"/>
        <c:ser>
          <c:idx val="0"/>
          <c:order val="1"/>
          <c:tx>
            <c:v>Eesmärk ≤3%</c:v>
          </c:tx>
          <c:spPr>
            <a:ln>
              <a:solidFill>
                <a:srgbClr val="5B9BD5"/>
              </a:solidFill>
            </a:ln>
          </c:spPr>
          <c:marker>
            <c:symbol val="none"/>
          </c:marker>
          <c:cat>
            <c:multiLvlStrRef>
              <c:f>Aruandesse2016!$A$6:$B$27</c:f>
              <c:multiLvlStrCache>
                <c:ptCount val="22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Lääne</c:v>
                  </c:pt>
                  <c:pt idx="12">
                    <c:v>Narva</c:v>
                  </c:pt>
                  <c:pt idx="13">
                    <c:v>Põlva</c:v>
                  </c:pt>
                  <c:pt idx="14">
                    <c:v>Rakvere</c:v>
                  </c:pt>
                  <c:pt idx="15">
                    <c:v>Valga</c:v>
                  </c:pt>
                  <c:pt idx="16">
                    <c:v>Vilj</c:v>
                  </c:pt>
                  <c:pt idx="17">
                    <c:v>üldH</c:v>
                  </c:pt>
                  <c:pt idx="18">
                    <c:v>Elite</c:v>
                  </c:pt>
                  <c:pt idx="19">
                    <c:v>Fertilitas</c:v>
                  </c:pt>
                  <c:pt idx="20">
                    <c:v>eraH:</c:v>
                  </c:pt>
                  <c:pt idx="21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8">
                    <c:v>Erahaiglad</c:v>
                  </c:pt>
                  <c:pt idx="21">
                    <c:v>Keskhaiglad+
Üldhaiglad+
Erahaiglad</c:v>
                  </c:pt>
                </c:lvl>
              </c:multiLvlStrCache>
            </c:multiLvlStrRef>
          </c:cat>
          <c:val>
            <c:numRef>
              <c:f>Aruandesse2016!$G$6:$G$27</c:f>
              <c:numCache>
                <c:formatCode>0.00%</c:formatCode>
                <c:ptCount val="22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E19-4CB9-9535-EC9295AFD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43616"/>
        <c:axId val="118744176"/>
      </c:lineChart>
      <c:catAx>
        <c:axId val="11874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18744176"/>
        <c:crosses val="autoZero"/>
        <c:auto val="1"/>
        <c:lblAlgn val="ctr"/>
        <c:lblOffset val="100"/>
        <c:noMultiLvlLbl val="0"/>
      </c:catAx>
      <c:valAx>
        <c:axId val="118744176"/>
        <c:scaling>
          <c:orientation val="minMax"/>
          <c:max val="4.0000000000000008E-2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18743616"/>
        <c:crosses val="autoZero"/>
        <c:crossBetween val="between"/>
        <c:majorUnit val="5.000000000000001E-3"/>
      </c:valAx>
    </c:plotArea>
    <c:legend>
      <c:legendPos val="b"/>
      <c:layout>
        <c:manualLayout>
          <c:xMode val="edge"/>
          <c:yMode val="edge"/>
          <c:x val="8.0094504072013697E-2"/>
          <c:y val="0.92662638988308277"/>
          <c:w val="0.76315945378234684"/>
          <c:h val="5.0912717728465749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7</xdr:col>
      <xdr:colOff>304801</xdr:colOff>
      <xdr:row>20</xdr:row>
      <xdr:rowOff>57150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" y="0"/>
          <a:ext cx="4572000" cy="38671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 indikaator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5: Sünnitusega seotud massiivse vereakaotus osamäär</a:t>
          </a:r>
        </a:p>
        <a:p>
          <a:pPr algn="l"/>
          <a:endParaRPr lang="et-EE" sz="1200" b="1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Sünnitusega seotud massiivse verekaotuse osamäär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 01.01.2014 -31.12.2016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sünnikaardil: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-esines verekaotus üle 1000 ml (täidetud p.27.4)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Kõik sünnitused </a:t>
          </a:r>
        </a:p>
        <a:p>
          <a:pPr algn="l"/>
          <a:r>
            <a:rPr lang="et-EE" sz="1200" b="1">
              <a:latin typeface="Times New Roman" panose="02020603050405020304" pitchFamily="18" charset="0"/>
              <a:cs typeface="Times New Roman" panose="02020603050405020304" pitchFamily="18" charset="0"/>
            </a:rPr>
            <a:t>Eesmärk: Massiivse verekaotusega sünnituste osamäär on kuni 3% sünnitustest</a:t>
          </a:r>
          <a:endParaRPr lang="et-EE" sz="1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Sünnituste osamäär, mille korral esines verekaotus üle 1000 ml, arvutatakse kõikidest sünnitustest 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"Aruandesse"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on aruandes oleva indikaatori joonis koos andmetega.</a:t>
          </a:r>
        </a:p>
        <a:p>
          <a:pPr algn="l"/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</xdr:row>
      <xdr:rowOff>114300</xdr:rowOff>
    </xdr:from>
    <xdr:to>
      <xdr:col>20</xdr:col>
      <xdr:colOff>152400</xdr:colOff>
      <xdr:row>28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905D4B-5853-4B7E-B796-023DC851B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257174</xdr:colOff>
      <xdr:row>3</xdr:row>
      <xdr:rowOff>19050</xdr:rowOff>
    </xdr:from>
    <xdr:to>
      <xdr:col>17</xdr:col>
      <xdr:colOff>200025</xdr:colOff>
      <xdr:row>27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>
      <selection activeCell="A3" sqref="A3"/>
    </sheetView>
  </sheetViews>
  <sheetFormatPr defaultRowHeight="15" x14ac:dyDescent="0.25"/>
  <cols>
    <col min="1" max="1" width="18.5703125" customWidth="1"/>
    <col min="2" max="2" width="10.85546875" customWidth="1"/>
    <col min="3" max="3" width="13.85546875" customWidth="1"/>
    <col min="5" max="5" width="11.42578125" customWidth="1"/>
    <col min="6" max="6" width="16.140625" customWidth="1"/>
    <col min="10" max="10" width="11" customWidth="1"/>
  </cols>
  <sheetData>
    <row r="1" spans="1:21" x14ac:dyDescent="0.25">
      <c r="A1" s="1" t="s">
        <v>105</v>
      </c>
      <c r="B1" s="2"/>
      <c r="C1" s="3"/>
      <c r="D1" s="3"/>
      <c r="E1" s="3"/>
    </row>
    <row r="2" spans="1:21" x14ac:dyDescent="0.25">
      <c r="A2" s="4" t="s">
        <v>0</v>
      </c>
      <c r="B2" s="5"/>
      <c r="C2" s="6"/>
      <c r="D2" s="6"/>
      <c r="E2" s="6"/>
    </row>
    <row r="4" spans="1:21" x14ac:dyDescent="0.25">
      <c r="A4" s="11"/>
      <c r="B4" s="11"/>
      <c r="C4" s="14" t="s">
        <v>30</v>
      </c>
      <c r="D4" s="60" t="s">
        <v>32</v>
      </c>
      <c r="E4" s="61"/>
      <c r="F4" s="62"/>
    </row>
    <row r="5" spans="1:21" ht="30.75" customHeight="1" x14ac:dyDescent="0.25">
      <c r="A5" s="7" t="s">
        <v>4</v>
      </c>
      <c r="B5" s="8" t="s">
        <v>1</v>
      </c>
      <c r="C5" s="14" t="s">
        <v>2</v>
      </c>
      <c r="D5" s="14" t="s">
        <v>3</v>
      </c>
      <c r="E5" s="21" t="s">
        <v>106</v>
      </c>
      <c r="F5" s="21" t="s">
        <v>45</v>
      </c>
      <c r="I5" s="58" t="s">
        <v>50</v>
      </c>
      <c r="J5" s="58" t="s">
        <v>51</v>
      </c>
      <c r="K5" s="58" t="s">
        <v>52</v>
      </c>
      <c r="L5" s="58" t="s">
        <v>53</v>
      </c>
    </row>
    <row r="6" spans="1:21" x14ac:dyDescent="0.25">
      <c r="A6" s="63" t="s">
        <v>5</v>
      </c>
      <c r="B6" s="9" t="s">
        <v>66</v>
      </c>
      <c r="C6" s="32">
        <f>VLOOKUP(B6,TAI!$A$7:$E$24,2,0)</f>
        <v>12012</v>
      </c>
      <c r="D6" s="32">
        <f>VLOOKUP(B6,TAI!$A$7:$E$24,3,0)</f>
        <v>173</v>
      </c>
      <c r="E6" s="18">
        <f>D6/C6</f>
        <v>1.4402264402264402E-2</v>
      </c>
      <c r="F6" s="22" t="str">
        <f>VLOOKUP(B6,TAI!$A$7:$E$24,5,0)</f>
        <v>1,23‒1,67</v>
      </c>
      <c r="G6" s="20">
        <f>$E$27</f>
        <v>1.6917156755971829E-2</v>
      </c>
      <c r="H6" s="20">
        <v>0.03</v>
      </c>
      <c r="I6" s="20">
        <f>LEFT(F6,4)%</f>
        <v>1.23E-2</v>
      </c>
      <c r="J6" s="20">
        <f>RIGHT(F6,4)%</f>
        <v>1.67E-2</v>
      </c>
      <c r="K6" s="20">
        <f>E6-I6</f>
        <v>2.1022644022644019E-3</v>
      </c>
      <c r="L6" s="20">
        <f>J6-E6</f>
        <v>2.2977355977355975E-3</v>
      </c>
    </row>
    <row r="7" spans="1:21" x14ac:dyDescent="0.25">
      <c r="A7" s="64"/>
      <c r="B7" s="9" t="s">
        <v>67</v>
      </c>
      <c r="C7" s="32">
        <f>VLOOKUP(B7,TAI!$A$7:$E$24,2,0)</f>
        <v>10322</v>
      </c>
      <c r="D7" s="32">
        <f>VLOOKUP(B7,TAI!$A$7:$E$24,3,0)</f>
        <v>137</v>
      </c>
      <c r="E7" s="18">
        <f>D7/C7</f>
        <v>1.3272621584964154E-2</v>
      </c>
      <c r="F7" s="22" t="str">
        <f>VLOOKUP(B7,TAI!$A$7:$E$24,5,0)</f>
        <v>1,12‒1,57</v>
      </c>
      <c r="G7" s="20">
        <f t="shared" ref="G7:G26" si="0">$E$27</f>
        <v>1.6917156755971829E-2</v>
      </c>
      <c r="H7" s="20">
        <v>0.03</v>
      </c>
      <c r="I7" s="20">
        <f t="shared" ref="I7:I27" si="1">LEFT(F7,4)%</f>
        <v>1.1200000000000002E-2</v>
      </c>
      <c r="J7" s="20">
        <f t="shared" ref="J7:J27" si="2">RIGHT(F7,4)%</f>
        <v>1.5700000000000002E-2</v>
      </c>
      <c r="K7" s="20">
        <f t="shared" ref="K7:K27" si="3">E7-I7</f>
        <v>2.072621584964152E-3</v>
      </c>
      <c r="L7" s="20">
        <f t="shared" ref="L7:L27" si="4">J7-E7</f>
        <v>2.4273784150358486E-3</v>
      </c>
    </row>
    <row r="8" spans="1:21" x14ac:dyDescent="0.25">
      <c r="A8" s="64"/>
      <c r="B8" s="9" t="s">
        <v>68</v>
      </c>
      <c r="C8" s="32">
        <f>VLOOKUP(B8,TAI!$A$7:$E$24,2,0)</f>
        <v>7294</v>
      </c>
      <c r="D8" s="32">
        <f>VLOOKUP(B8,TAI!$A$7:$E$24,3,0)</f>
        <v>259</v>
      </c>
      <c r="E8" s="18">
        <f>D8/C8</f>
        <v>3.5508637236084453E-2</v>
      </c>
      <c r="F8" s="22" t="str">
        <f>VLOOKUP(B8,TAI!$A$7:$E$24,5,0)</f>
        <v xml:space="preserve"> 3,14‒4,00</v>
      </c>
      <c r="G8" s="20">
        <f t="shared" si="0"/>
        <v>1.6917156755971829E-2</v>
      </c>
      <c r="H8" s="20">
        <v>0.03</v>
      </c>
      <c r="I8" s="20">
        <f t="shared" si="1"/>
        <v>3.1E-2</v>
      </c>
      <c r="J8" s="20">
        <f t="shared" si="2"/>
        <v>0.04</v>
      </c>
      <c r="K8" s="20">
        <f t="shared" si="3"/>
        <v>4.5086372360844534E-3</v>
      </c>
      <c r="L8" s="20">
        <f t="shared" si="4"/>
        <v>4.4913627639155476E-3</v>
      </c>
    </row>
    <row r="9" spans="1:21" x14ac:dyDescent="0.25">
      <c r="A9" s="65"/>
      <c r="B9" s="14" t="s">
        <v>7</v>
      </c>
      <c r="C9" s="30">
        <f>SUM(C6:C8)</f>
        <v>29628</v>
      </c>
      <c r="D9" s="33">
        <f>SUM(D6:D8)</f>
        <v>569</v>
      </c>
      <c r="E9" s="19">
        <f>D9/C9</f>
        <v>1.9204806264344541E-2</v>
      </c>
      <c r="F9" s="25" t="s">
        <v>100</v>
      </c>
      <c r="G9" s="20">
        <f t="shared" si="0"/>
        <v>1.6917156755971829E-2</v>
      </c>
      <c r="H9" s="20">
        <v>0.03</v>
      </c>
      <c r="I9" s="20">
        <f t="shared" si="1"/>
        <v>1.77E-2</v>
      </c>
      <c r="J9" s="20">
        <f t="shared" si="2"/>
        <v>2.0799999999999999E-2</v>
      </c>
      <c r="K9" s="20">
        <f t="shared" si="3"/>
        <v>1.5048062643445402E-3</v>
      </c>
      <c r="L9" s="20">
        <f t="shared" si="4"/>
        <v>1.5951937356554584E-3</v>
      </c>
    </row>
    <row r="10" spans="1:21" x14ac:dyDescent="0.25">
      <c r="A10" s="66" t="s">
        <v>8</v>
      </c>
      <c r="B10" s="9" t="s">
        <v>69</v>
      </c>
      <c r="C10" s="32">
        <f>VLOOKUP(B10,TAI!$A$7:$E$24,2,0)</f>
        <v>1435</v>
      </c>
      <c r="D10" s="32">
        <f>VLOOKUP(B10,TAI!$A$7:$E$24,3,0)</f>
        <v>6</v>
      </c>
      <c r="E10" s="18">
        <f t="shared" ref="E10:E22" si="5">D10/C10</f>
        <v>4.181184668989547E-3</v>
      </c>
      <c r="F10" s="22" t="str">
        <f>VLOOKUP(B10,TAI!$A$7:$E$24,5,0)</f>
        <v>0,15‒0,91</v>
      </c>
      <c r="G10" s="20">
        <f t="shared" si="0"/>
        <v>1.6917156755971829E-2</v>
      </c>
      <c r="H10" s="20">
        <v>0.03</v>
      </c>
      <c r="I10" s="20">
        <f t="shared" si="1"/>
        <v>1.5E-3</v>
      </c>
      <c r="J10" s="20">
        <f t="shared" si="2"/>
        <v>9.1000000000000004E-3</v>
      </c>
      <c r="K10" s="20">
        <f t="shared" si="3"/>
        <v>2.681184668989547E-3</v>
      </c>
      <c r="L10" s="20">
        <f t="shared" si="4"/>
        <v>4.9188153310104534E-3</v>
      </c>
    </row>
    <row r="11" spans="1:21" x14ac:dyDescent="0.25">
      <c r="A11" s="67"/>
      <c r="B11" s="9" t="s">
        <v>70</v>
      </c>
      <c r="C11" s="32">
        <f>VLOOKUP(B11,TAI!$A$7:$E$24,2,0)</f>
        <v>2415</v>
      </c>
      <c r="D11" s="32">
        <f>VLOOKUP(B11,TAI!$A$7:$E$24,3,0)</f>
        <v>52</v>
      </c>
      <c r="E11" s="18">
        <f t="shared" si="5"/>
        <v>2.1532091097308487E-2</v>
      </c>
      <c r="F11" s="22" t="str">
        <f>VLOOKUP(B11,TAI!$A$7:$E$24,5,0)</f>
        <v>1,61‒2,81</v>
      </c>
      <c r="G11" s="20">
        <f t="shared" si="0"/>
        <v>1.6917156755971829E-2</v>
      </c>
      <c r="H11" s="20">
        <v>0.03</v>
      </c>
      <c r="I11" s="20">
        <f t="shared" si="1"/>
        <v>1.61E-2</v>
      </c>
      <c r="J11" s="20">
        <f t="shared" si="2"/>
        <v>2.81E-2</v>
      </c>
      <c r="K11" s="20">
        <f t="shared" si="3"/>
        <v>5.4320910973084877E-3</v>
      </c>
      <c r="L11" s="20">
        <f t="shared" si="4"/>
        <v>6.5679089026915126E-3</v>
      </c>
    </row>
    <row r="12" spans="1:21" x14ac:dyDescent="0.25">
      <c r="A12" s="68"/>
      <c r="B12" s="12" t="s">
        <v>13</v>
      </c>
      <c r="C12" s="14">
        <f>SUM(C10:C11)</f>
        <v>3850</v>
      </c>
      <c r="D12" s="33">
        <f>SUM(D10:D11)</f>
        <v>58</v>
      </c>
      <c r="E12" s="19">
        <f>D12/C12</f>
        <v>1.5064935064935066E-2</v>
      </c>
      <c r="F12" s="25" t="s">
        <v>101</v>
      </c>
      <c r="G12" s="20">
        <f t="shared" si="0"/>
        <v>1.6917156755971829E-2</v>
      </c>
      <c r="H12" s="20">
        <v>0.03</v>
      </c>
      <c r="I12" s="20">
        <f t="shared" si="1"/>
        <v>1.1699999999999999E-2</v>
      </c>
      <c r="J12" s="20">
        <f t="shared" si="2"/>
        <v>1.95E-2</v>
      </c>
      <c r="K12" s="20">
        <f t="shared" si="3"/>
        <v>3.3649350649350672E-3</v>
      </c>
      <c r="L12" s="20">
        <f t="shared" si="4"/>
        <v>4.4350649350649342E-3</v>
      </c>
      <c r="U12" s="31"/>
    </row>
    <row r="13" spans="1:21" x14ac:dyDescent="0.25">
      <c r="A13" s="66" t="s">
        <v>14</v>
      </c>
      <c r="B13" s="9" t="s">
        <v>71</v>
      </c>
      <c r="C13" s="32">
        <f>VLOOKUP(B13,TAI!$A$7:$E$24,2,0)</f>
        <v>152</v>
      </c>
      <c r="D13" s="32">
        <f>VLOOKUP(B13,TAI!$A$7:$E$24,3,0)</f>
        <v>1</v>
      </c>
      <c r="E13" s="18">
        <f t="shared" si="5"/>
        <v>6.5789473684210523E-3</v>
      </c>
      <c r="F13" s="22" t="str">
        <f>VLOOKUP(B13,TAI!$A$7:$E$24,5,0)</f>
        <v>0,02‒3,61</v>
      </c>
      <c r="G13" s="20">
        <f t="shared" si="0"/>
        <v>1.6917156755971829E-2</v>
      </c>
      <c r="H13" s="20">
        <v>0.03</v>
      </c>
      <c r="I13" s="20">
        <f t="shared" si="1"/>
        <v>2.0000000000000001E-4</v>
      </c>
      <c r="J13" s="20">
        <f t="shared" si="2"/>
        <v>3.61E-2</v>
      </c>
      <c r="K13" s="20">
        <f t="shared" si="3"/>
        <v>6.3789473684210526E-3</v>
      </c>
      <c r="L13" s="20">
        <f t="shared" si="4"/>
        <v>2.9521052631578948E-2</v>
      </c>
    </row>
    <row r="14" spans="1:21" x14ac:dyDescent="0.25">
      <c r="A14" s="67"/>
      <c r="B14" s="9" t="s">
        <v>72</v>
      </c>
      <c r="C14" s="32">
        <f>VLOOKUP(B14,TAI!$A$7:$E$24,2,0)</f>
        <v>848</v>
      </c>
      <c r="D14" s="32">
        <f>VLOOKUP(B14,TAI!$A$7:$E$24,3,0)</f>
        <v>3</v>
      </c>
      <c r="E14" s="18">
        <f t="shared" si="5"/>
        <v>3.5377358490566039E-3</v>
      </c>
      <c r="F14" s="22" t="str">
        <f>VLOOKUP(B14,TAI!$A$7:$E$24,5,0)</f>
        <v>0,07‒1,03</v>
      </c>
      <c r="G14" s="20">
        <f t="shared" si="0"/>
        <v>1.6917156755971829E-2</v>
      </c>
      <c r="H14" s="20">
        <v>0.03</v>
      </c>
      <c r="I14" s="20">
        <f t="shared" si="1"/>
        <v>7.000000000000001E-4</v>
      </c>
      <c r="J14" s="20">
        <f t="shared" si="2"/>
        <v>1.03E-2</v>
      </c>
      <c r="K14" s="20">
        <f t="shared" si="3"/>
        <v>2.8377358490566038E-3</v>
      </c>
      <c r="L14" s="20">
        <f t="shared" si="4"/>
        <v>6.7622641509433963E-3</v>
      </c>
    </row>
    <row r="15" spans="1:21" x14ac:dyDescent="0.25">
      <c r="A15" s="67"/>
      <c r="B15" s="9" t="s">
        <v>73</v>
      </c>
      <c r="C15" s="32">
        <f>VLOOKUP(B15,TAI!$A$7:$E$24,2,0)</f>
        <v>717</v>
      </c>
      <c r="D15" s="32">
        <f>VLOOKUP(B15,TAI!$A$7:$E$24,3,0)</f>
        <v>6</v>
      </c>
      <c r="E15" s="18">
        <f t="shared" si="5"/>
        <v>8.368200836820083E-3</v>
      </c>
      <c r="F15" s="22" t="str">
        <f>VLOOKUP(B15,TAI!$A$7:$E$24,5,0)</f>
        <v>0,31‒1,81</v>
      </c>
      <c r="G15" s="20">
        <f t="shared" si="0"/>
        <v>1.6917156755971829E-2</v>
      </c>
      <c r="H15" s="20">
        <v>0.03</v>
      </c>
      <c r="I15" s="20">
        <f t="shared" si="1"/>
        <v>3.0999999999999999E-3</v>
      </c>
      <c r="J15" s="20">
        <f t="shared" si="2"/>
        <v>1.8100000000000002E-2</v>
      </c>
      <c r="K15" s="20">
        <f t="shared" si="3"/>
        <v>5.2682008368200826E-3</v>
      </c>
      <c r="L15" s="20">
        <f t="shared" si="4"/>
        <v>9.7317991631799185E-3</v>
      </c>
    </row>
    <row r="16" spans="1:21" x14ac:dyDescent="0.25">
      <c r="A16" s="67"/>
      <c r="B16" s="9" t="s">
        <v>74</v>
      </c>
      <c r="C16" s="32">
        <f>VLOOKUP(B16,TAI!$A$7:$E$24,2,0)</f>
        <v>871</v>
      </c>
      <c r="D16" s="32">
        <f>VLOOKUP(B16,TAI!$A$7:$E$24,3,0)</f>
        <v>15</v>
      </c>
      <c r="E16" s="18">
        <f t="shared" si="5"/>
        <v>1.7221584385763489E-2</v>
      </c>
      <c r="F16" s="22" t="str">
        <f>VLOOKUP(B16,TAI!$A$7:$E$24,5,0)</f>
        <v>0,97‒2,82</v>
      </c>
      <c r="G16" s="20">
        <f t="shared" si="0"/>
        <v>1.6917156755971829E-2</v>
      </c>
      <c r="H16" s="20">
        <v>0.03</v>
      </c>
      <c r="I16" s="20">
        <f t="shared" si="1"/>
        <v>9.7000000000000003E-3</v>
      </c>
      <c r="J16" s="20">
        <f t="shared" si="2"/>
        <v>2.8199999999999999E-2</v>
      </c>
      <c r="K16" s="20">
        <f t="shared" si="3"/>
        <v>7.5215843857634884E-3</v>
      </c>
      <c r="L16" s="20">
        <f t="shared" si="4"/>
        <v>1.0978415614236511E-2</v>
      </c>
    </row>
    <row r="17" spans="1:14" x14ac:dyDescent="0.25">
      <c r="A17" s="67"/>
      <c r="B17" s="9" t="s">
        <v>75</v>
      </c>
      <c r="C17" s="32">
        <f>VLOOKUP(B17,TAI!$A$7:$E$24,2,0)</f>
        <v>2</v>
      </c>
      <c r="D17" s="32">
        <f>VLOOKUP(B17,TAI!$A$7:$E$24,3,0)</f>
        <v>0</v>
      </c>
      <c r="E17" s="18">
        <f t="shared" si="5"/>
        <v>0</v>
      </c>
      <c r="F17" s="22"/>
      <c r="G17" s="20">
        <f t="shared" si="0"/>
        <v>1.6917156755971829E-2</v>
      </c>
      <c r="H17" s="20">
        <v>0.03</v>
      </c>
      <c r="I17" s="20" t="e">
        <f t="shared" si="1"/>
        <v>#VALUE!</v>
      </c>
      <c r="J17" s="20" t="e">
        <f t="shared" si="2"/>
        <v>#VALUE!</v>
      </c>
      <c r="K17" s="20" t="e">
        <f t="shared" si="3"/>
        <v>#VALUE!</v>
      </c>
      <c r="L17" s="20" t="e">
        <f t="shared" si="4"/>
        <v>#VALUE!</v>
      </c>
    </row>
    <row r="18" spans="1:14" x14ac:dyDescent="0.25">
      <c r="A18" s="67"/>
      <c r="B18" s="9" t="s">
        <v>76</v>
      </c>
      <c r="C18" s="32">
        <f>VLOOKUP(B18,TAI!$A$7:$E$24,2,0)</f>
        <v>1555</v>
      </c>
      <c r="D18" s="32">
        <f>VLOOKUP(B18,TAI!$A$7:$E$24,3,0)</f>
        <v>6</v>
      </c>
      <c r="E18" s="18">
        <f t="shared" si="5"/>
        <v>3.8585209003215433E-3</v>
      </c>
      <c r="F18" s="22" t="str">
        <f>VLOOKUP(B18,TAI!$A$7:$E$24,5,0)</f>
        <v>0,14‒0,84</v>
      </c>
      <c r="G18" s="20">
        <f t="shared" si="0"/>
        <v>1.6917156755971829E-2</v>
      </c>
      <c r="H18" s="20">
        <v>0.03</v>
      </c>
      <c r="I18" s="20">
        <f t="shared" si="1"/>
        <v>1.4000000000000002E-3</v>
      </c>
      <c r="J18" s="20">
        <f t="shared" si="2"/>
        <v>8.3999999999999995E-3</v>
      </c>
      <c r="K18" s="20">
        <f t="shared" si="3"/>
        <v>2.4585209003215431E-3</v>
      </c>
      <c r="L18" s="20">
        <f t="shared" si="4"/>
        <v>4.5414790996784558E-3</v>
      </c>
    </row>
    <row r="19" spans="1:14" x14ac:dyDescent="0.25">
      <c r="A19" s="67"/>
      <c r="B19" s="9" t="s">
        <v>77</v>
      </c>
      <c r="C19" s="32">
        <f>VLOOKUP(B19,TAI!$A$7:$E$24,2,0)</f>
        <v>708</v>
      </c>
      <c r="D19" s="32">
        <f>VLOOKUP(B19,TAI!$A$7:$E$24,3,0)</f>
        <v>5</v>
      </c>
      <c r="E19" s="18">
        <f t="shared" si="5"/>
        <v>7.0621468926553672E-3</v>
      </c>
      <c r="F19" s="22" t="str">
        <f>VLOOKUP(B19,TAI!$A$7:$E$24,5,0)</f>
        <v>0,23‒1,64</v>
      </c>
      <c r="G19" s="20">
        <f t="shared" si="0"/>
        <v>1.6917156755971829E-2</v>
      </c>
      <c r="H19" s="20">
        <v>0.03</v>
      </c>
      <c r="I19" s="20">
        <f t="shared" si="1"/>
        <v>2.3E-3</v>
      </c>
      <c r="J19" s="20">
        <f t="shared" si="2"/>
        <v>1.6399999999999998E-2</v>
      </c>
      <c r="K19" s="20">
        <f t="shared" si="3"/>
        <v>4.7621468926553672E-3</v>
      </c>
      <c r="L19" s="20">
        <f t="shared" si="4"/>
        <v>9.3378531073446298E-3</v>
      </c>
    </row>
    <row r="20" spans="1:14" x14ac:dyDescent="0.25">
      <c r="A20" s="67"/>
      <c r="B20" s="9" t="s">
        <v>78</v>
      </c>
      <c r="C20" s="32">
        <f>VLOOKUP(B20,TAI!$A$7:$E$24,2,0)</f>
        <v>1255</v>
      </c>
      <c r="D20" s="32">
        <f>VLOOKUP(B20,TAI!$A$7:$E$24,3,0)</f>
        <v>17</v>
      </c>
      <c r="E20" s="18">
        <f t="shared" si="5"/>
        <v>1.3545816733067729E-2</v>
      </c>
      <c r="F20" s="22" t="str">
        <f>VLOOKUP(B20,TAI!$A$7:$E$24,5,0)</f>
        <v>0,79‒2,16</v>
      </c>
      <c r="G20" s="20">
        <f t="shared" si="0"/>
        <v>1.6917156755971829E-2</v>
      </c>
      <c r="H20" s="20">
        <v>0.03</v>
      </c>
      <c r="I20" s="20">
        <f t="shared" si="1"/>
        <v>7.9000000000000008E-3</v>
      </c>
      <c r="J20" s="20">
        <f t="shared" si="2"/>
        <v>2.1600000000000001E-2</v>
      </c>
      <c r="K20" s="20">
        <f t="shared" si="3"/>
        <v>5.6458167330677277E-3</v>
      </c>
      <c r="L20" s="20">
        <f t="shared" si="4"/>
        <v>8.0541832669322726E-3</v>
      </c>
    </row>
    <row r="21" spans="1:14" x14ac:dyDescent="0.25">
      <c r="A21" s="67"/>
      <c r="B21" s="9" t="s">
        <v>79</v>
      </c>
      <c r="C21" s="32">
        <f>VLOOKUP(B21,TAI!$A$7:$E$24,2,0)</f>
        <v>501</v>
      </c>
      <c r="D21" s="32">
        <f>VLOOKUP(B21,TAI!$A$7:$E$24,3,0)</f>
        <v>7</v>
      </c>
      <c r="E21" s="18">
        <f t="shared" si="5"/>
        <v>1.3972055888223553E-2</v>
      </c>
      <c r="F21" s="22" t="str">
        <f>VLOOKUP(B21,TAI!$A$7:$E$24,5,0)</f>
        <v>0,56‒2,86</v>
      </c>
      <c r="G21" s="20">
        <f t="shared" si="0"/>
        <v>1.6917156755971829E-2</v>
      </c>
      <c r="H21" s="20">
        <v>0.03</v>
      </c>
      <c r="I21" s="20">
        <f t="shared" si="1"/>
        <v>5.6000000000000008E-3</v>
      </c>
      <c r="J21" s="20">
        <f t="shared" si="2"/>
        <v>2.86E-2</v>
      </c>
      <c r="K21" s="20">
        <f t="shared" si="3"/>
        <v>8.3720558882235518E-3</v>
      </c>
      <c r="L21" s="20">
        <f t="shared" si="4"/>
        <v>1.4627944111776448E-2</v>
      </c>
    </row>
    <row r="22" spans="1:14" x14ac:dyDescent="0.25">
      <c r="A22" s="67"/>
      <c r="B22" s="9" t="s">
        <v>80</v>
      </c>
      <c r="C22" s="32">
        <f>VLOOKUP(B22,TAI!$A$7:$E$24,2,0)</f>
        <v>1060</v>
      </c>
      <c r="D22" s="32">
        <f>VLOOKUP(B22,TAI!$A$7:$E$24,3,0)</f>
        <v>12</v>
      </c>
      <c r="E22" s="18">
        <f t="shared" si="5"/>
        <v>1.1320754716981131E-2</v>
      </c>
      <c r="F22" s="22" t="str">
        <f>VLOOKUP(B22,TAI!$A$7:$E$24,5,0)</f>
        <v>0,59‒1,97</v>
      </c>
      <c r="G22" s="20">
        <f t="shared" si="0"/>
        <v>1.6917156755971829E-2</v>
      </c>
      <c r="H22" s="20">
        <v>0.03</v>
      </c>
      <c r="I22" s="20">
        <f t="shared" si="1"/>
        <v>5.8999999999999999E-3</v>
      </c>
      <c r="J22" s="20">
        <f t="shared" si="2"/>
        <v>1.9699999999999999E-2</v>
      </c>
      <c r="K22" s="20">
        <f t="shared" si="3"/>
        <v>5.4207547169811314E-3</v>
      </c>
      <c r="L22" s="20">
        <f t="shared" si="4"/>
        <v>8.3792452830188675E-3</v>
      </c>
      <c r="N22" s="15"/>
    </row>
    <row r="23" spans="1:14" x14ac:dyDescent="0.25">
      <c r="A23" s="68"/>
      <c r="B23" s="12" t="s">
        <v>25</v>
      </c>
      <c r="C23" s="14">
        <f>SUM(C13:C22)</f>
        <v>7669</v>
      </c>
      <c r="D23" s="33">
        <f>SUM(D13:D22)</f>
        <v>72</v>
      </c>
      <c r="E23" s="19">
        <f>D23/C23</f>
        <v>9.3884469943930106E-3</v>
      </c>
      <c r="F23" s="45" t="s">
        <v>102</v>
      </c>
      <c r="G23" s="20">
        <f t="shared" si="0"/>
        <v>1.6917156755971829E-2</v>
      </c>
      <c r="H23" s="20">
        <v>0.03</v>
      </c>
      <c r="I23" s="20">
        <f t="shared" si="1"/>
        <v>7.4999999999999997E-3</v>
      </c>
      <c r="J23" s="20">
        <f t="shared" si="2"/>
        <v>1.18E-2</v>
      </c>
      <c r="K23" s="20">
        <f t="shared" si="3"/>
        <v>1.8884469943930109E-3</v>
      </c>
      <c r="L23" s="20">
        <f t="shared" si="4"/>
        <v>2.4115530056069891E-3</v>
      </c>
    </row>
    <row r="24" spans="1:14" x14ac:dyDescent="0.25">
      <c r="A24" s="69" t="s">
        <v>26</v>
      </c>
      <c r="B24" s="9" t="s">
        <v>81</v>
      </c>
      <c r="C24" s="32">
        <f>VLOOKUP(B24,TAI!$A$7:$E$24,2,0)</f>
        <v>172</v>
      </c>
      <c r="D24" s="32">
        <f>VLOOKUP(B24,TAI!$A$7:$E$24,3,0)</f>
        <v>0</v>
      </c>
      <c r="E24" s="18">
        <f>D24/C24</f>
        <v>0</v>
      </c>
      <c r="F24" s="22"/>
      <c r="G24" s="20">
        <f t="shared" si="0"/>
        <v>1.6917156755971829E-2</v>
      </c>
      <c r="H24" s="20">
        <v>0.03</v>
      </c>
      <c r="I24" s="20" t="e">
        <f t="shared" si="1"/>
        <v>#VALUE!</v>
      </c>
      <c r="J24" s="20" t="e">
        <f t="shared" si="2"/>
        <v>#VALUE!</v>
      </c>
      <c r="K24" s="20" t="e">
        <f t="shared" si="3"/>
        <v>#VALUE!</v>
      </c>
      <c r="L24" s="20" t="e">
        <f t="shared" si="4"/>
        <v>#VALUE!</v>
      </c>
    </row>
    <row r="25" spans="1:14" x14ac:dyDescent="0.25">
      <c r="A25" s="70"/>
      <c r="B25" s="13" t="s">
        <v>82</v>
      </c>
      <c r="C25" s="14">
        <f>SUM(C24:C24)</f>
        <v>172</v>
      </c>
      <c r="D25" s="33">
        <f>SUM(D24:D24)</f>
        <v>0</v>
      </c>
      <c r="E25" s="19">
        <f>D25/C25</f>
        <v>0</v>
      </c>
      <c r="F25" s="45"/>
      <c r="G25" s="20">
        <f t="shared" si="0"/>
        <v>1.6917156755971829E-2</v>
      </c>
      <c r="H25" s="20">
        <v>0.03</v>
      </c>
      <c r="I25" s="20" t="e">
        <f t="shared" si="1"/>
        <v>#VALUE!</v>
      </c>
      <c r="J25" s="20" t="e">
        <f t="shared" si="2"/>
        <v>#VALUE!</v>
      </c>
      <c r="K25" s="20" t="e">
        <f t="shared" si="3"/>
        <v>#VALUE!</v>
      </c>
      <c r="L25" s="20" t="e">
        <f t="shared" si="4"/>
        <v>#VALUE!</v>
      </c>
    </row>
    <row r="26" spans="1:14" ht="45" x14ac:dyDescent="0.25">
      <c r="A26" s="34" t="s">
        <v>59</v>
      </c>
      <c r="B26" s="29" t="s">
        <v>60</v>
      </c>
      <c r="C26" s="30">
        <f>SUM(C12+C23+C25)</f>
        <v>11691</v>
      </c>
      <c r="D26" s="30">
        <f>SUM(D12+D23+D25)</f>
        <v>130</v>
      </c>
      <c r="E26" s="19">
        <f>D26/C26</f>
        <v>1.1119664699341374E-2</v>
      </c>
      <c r="F26" s="25" t="s">
        <v>103</v>
      </c>
      <c r="G26" s="20">
        <f t="shared" si="0"/>
        <v>1.6917156755971829E-2</v>
      </c>
      <c r="H26" s="20">
        <v>0.03</v>
      </c>
      <c r="I26" s="20">
        <f t="shared" si="1"/>
        <v>9.3999999999999986E-3</v>
      </c>
      <c r="J26" s="20">
        <f t="shared" si="2"/>
        <v>1.32E-2</v>
      </c>
      <c r="K26" s="20">
        <f t="shared" si="3"/>
        <v>1.7196646993413757E-3</v>
      </c>
      <c r="L26" s="20">
        <f t="shared" si="4"/>
        <v>2.0803353006586256E-3</v>
      </c>
    </row>
    <row r="27" spans="1:14" x14ac:dyDescent="0.25">
      <c r="A27" s="11"/>
      <c r="B27" s="14" t="s">
        <v>44</v>
      </c>
      <c r="C27" s="30">
        <f>SUM(C25,C23,C12,C9)</f>
        <v>41319</v>
      </c>
      <c r="D27" s="33">
        <f>SUM(D25,D23,D12,D9)</f>
        <v>699</v>
      </c>
      <c r="E27" s="19">
        <f>D27/C27</f>
        <v>1.6917156755971829E-2</v>
      </c>
      <c r="F27" s="25" t="s">
        <v>104</v>
      </c>
      <c r="G27" s="20">
        <v>0.03</v>
      </c>
      <c r="H27" s="20"/>
      <c r="I27" s="20">
        <f t="shared" si="1"/>
        <v>1.5700000000000002E-2</v>
      </c>
      <c r="J27" s="20">
        <f t="shared" si="2"/>
        <v>1.8200000000000001E-2</v>
      </c>
      <c r="K27" s="20">
        <f t="shared" si="3"/>
        <v>1.2171567559718273E-3</v>
      </c>
      <c r="L27" s="20">
        <f t="shared" si="4"/>
        <v>1.2828432440281715E-3</v>
      </c>
    </row>
    <row r="28" spans="1:14" x14ac:dyDescent="0.25">
      <c r="I28" s="59"/>
      <c r="J28" s="59"/>
      <c r="K28" s="59"/>
      <c r="L28" s="59"/>
    </row>
  </sheetData>
  <mergeCells count="5">
    <mergeCell ref="D4:F4"/>
    <mergeCell ref="A6:A9"/>
    <mergeCell ref="A10:A12"/>
    <mergeCell ref="A13:A23"/>
    <mergeCell ref="A24:A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A3" workbookViewId="0">
      <selection activeCell="H5" sqref="H5:K28"/>
    </sheetView>
  </sheetViews>
  <sheetFormatPr defaultRowHeight="15" x14ac:dyDescent="0.25"/>
  <cols>
    <col min="1" max="1" width="23.140625" customWidth="1"/>
    <col min="2" max="2" width="10.85546875" customWidth="1"/>
    <col min="3" max="3" width="13.85546875" customWidth="1"/>
    <col min="5" max="5" width="11.42578125" customWidth="1"/>
    <col min="6" max="6" width="16.140625" customWidth="1"/>
    <col min="9" max="9" width="11" customWidth="1"/>
  </cols>
  <sheetData>
    <row r="1" spans="1:20" x14ac:dyDescent="0.25">
      <c r="A1" s="1" t="s">
        <v>49</v>
      </c>
      <c r="B1" s="2"/>
      <c r="C1" s="3"/>
      <c r="D1" s="3"/>
      <c r="E1" s="3"/>
    </row>
    <row r="2" spans="1:20" x14ac:dyDescent="0.25">
      <c r="A2" s="4" t="s">
        <v>0</v>
      </c>
      <c r="B2" s="5"/>
      <c r="C2" s="6"/>
      <c r="D2" s="6"/>
      <c r="E2" s="6"/>
    </row>
    <row r="4" spans="1:20" x14ac:dyDescent="0.25">
      <c r="A4" s="11"/>
      <c r="B4" s="11"/>
      <c r="C4" s="14" t="s">
        <v>30</v>
      </c>
      <c r="D4" s="74" t="s">
        <v>32</v>
      </c>
      <c r="E4" s="74"/>
      <c r="F4" s="74"/>
    </row>
    <row r="5" spans="1:20" ht="30.75" customHeight="1" x14ac:dyDescent="0.25">
      <c r="A5" s="7" t="s">
        <v>4</v>
      </c>
      <c r="B5" s="8" t="s">
        <v>1</v>
      </c>
      <c r="C5" s="14" t="s">
        <v>2</v>
      </c>
      <c r="D5" s="14" t="s">
        <v>3</v>
      </c>
      <c r="E5" s="14" t="s">
        <v>31</v>
      </c>
      <c r="F5" s="21" t="s">
        <v>45</v>
      </c>
      <c r="H5" s="58" t="s">
        <v>50</v>
      </c>
      <c r="I5" s="58" t="s">
        <v>51</v>
      </c>
      <c r="J5" s="58" t="s">
        <v>52</v>
      </c>
      <c r="K5" s="58" t="s">
        <v>53</v>
      </c>
    </row>
    <row r="6" spans="1:20" x14ac:dyDescent="0.25">
      <c r="A6" s="66" t="s">
        <v>5</v>
      </c>
      <c r="B6" s="9" t="s">
        <v>9</v>
      </c>
      <c r="C6" s="11">
        <v>11373</v>
      </c>
      <c r="D6" s="11">
        <v>139</v>
      </c>
      <c r="E6" s="18">
        <f>D6/C6</f>
        <v>1.2221929130396554E-2</v>
      </c>
      <c r="F6" s="22" t="s">
        <v>34</v>
      </c>
      <c r="G6" s="20">
        <v>0.03</v>
      </c>
      <c r="H6" s="20">
        <f>LEFT(F6,4)%</f>
        <v>1.03E-2</v>
      </c>
      <c r="I6" s="20">
        <f>RIGHT(F6,4)%</f>
        <v>1.44E-2</v>
      </c>
      <c r="J6" s="20">
        <f>E6-H6</f>
        <v>1.921929130396554E-3</v>
      </c>
      <c r="K6" s="20">
        <f>I6-E6</f>
        <v>2.1780708696034455E-3</v>
      </c>
    </row>
    <row r="7" spans="1:20" x14ac:dyDescent="0.25">
      <c r="A7" s="67"/>
      <c r="B7" s="9" t="s">
        <v>11</v>
      </c>
      <c r="C7" s="11">
        <v>10387</v>
      </c>
      <c r="D7" s="11">
        <v>155</v>
      </c>
      <c r="E7" s="18">
        <f>D7/C7</f>
        <v>1.4922499277943584E-2</v>
      </c>
      <c r="F7" s="22" t="s">
        <v>36</v>
      </c>
      <c r="G7" s="20">
        <v>0.03</v>
      </c>
      <c r="H7" s="20">
        <f t="shared" ref="H7:H22" si="0">LEFT(F7,4)%</f>
        <v>1.2699999999999999E-2</v>
      </c>
      <c r="I7" s="20">
        <f t="shared" ref="I7:I22" si="1">RIGHT(F7,4)%</f>
        <v>1.7399999999999999E-2</v>
      </c>
      <c r="J7" s="20">
        <f t="shared" ref="J7:J22" si="2">E7-H7</f>
        <v>2.2224992779435841E-3</v>
      </c>
      <c r="K7" s="20">
        <f t="shared" ref="K7:K22" si="3">I7-E7</f>
        <v>2.4775007220564152E-3</v>
      </c>
    </row>
    <row r="8" spans="1:20" x14ac:dyDescent="0.25">
      <c r="A8" s="67"/>
      <c r="B8" s="9" t="s">
        <v>6</v>
      </c>
      <c r="C8" s="11">
        <v>7235</v>
      </c>
      <c r="D8" s="11">
        <v>243</v>
      </c>
      <c r="E8" s="18">
        <f>D8/C8</f>
        <v>3.3586731167933655E-2</v>
      </c>
      <c r="F8" s="22" t="s">
        <v>33</v>
      </c>
      <c r="G8" s="20">
        <v>0.03</v>
      </c>
      <c r="H8" s="20">
        <f t="shared" si="0"/>
        <v>2.9600000000000001E-2</v>
      </c>
      <c r="I8" s="20">
        <f t="shared" si="1"/>
        <v>3.7999999999999999E-2</v>
      </c>
      <c r="J8" s="20">
        <f t="shared" si="2"/>
        <v>3.9867311679336534E-3</v>
      </c>
      <c r="K8" s="20">
        <f t="shared" si="3"/>
        <v>4.4132688320663443E-3</v>
      </c>
    </row>
    <row r="9" spans="1:20" x14ac:dyDescent="0.25">
      <c r="A9" s="68"/>
      <c r="B9" s="12" t="s">
        <v>7</v>
      </c>
      <c r="C9" s="14">
        <f>SUM(C6:C8)</f>
        <v>28995</v>
      </c>
      <c r="D9" s="14">
        <f>SUM(D6:D8)</f>
        <v>537</v>
      </c>
      <c r="E9" s="19">
        <f t="shared" ref="E9:E28" si="4">D9/C9</f>
        <v>1.8520434557682357E-2</v>
      </c>
      <c r="F9" s="25" t="s">
        <v>61</v>
      </c>
      <c r="G9" s="20">
        <v>0.03</v>
      </c>
      <c r="H9" s="20">
        <f t="shared" si="0"/>
        <v>1.7000000000000001E-2</v>
      </c>
      <c r="I9" s="20">
        <f t="shared" si="1"/>
        <v>2.0099999999999996E-2</v>
      </c>
      <c r="J9" s="20">
        <f t="shared" si="2"/>
        <v>1.5204345576823562E-3</v>
      </c>
      <c r="K9" s="20">
        <f t="shared" si="3"/>
        <v>1.5795654423176389E-3</v>
      </c>
    </row>
    <row r="10" spans="1:20" x14ac:dyDescent="0.25">
      <c r="A10" s="66" t="s">
        <v>8</v>
      </c>
      <c r="B10" s="9" t="s">
        <v>10</v>
      </c>
      <c r="C10" s="11">
        <v>1367</v>
      </c>
      <c r="D10" s="11">
        <v>5</v>
      </c>
      <c r="E10" s="18">
        <f t="shared" si="4"/>
        <v>3.6576444769568397E-3</v>
      </c>
      <c r="F10" s="22" t="s">
        <v>35</v>
      </c>
      <c r="G10" s="20">
        <v>0.03</v>
      </c>
      <c r="H10" s="20">
        <f t="shared" si="0"/>
        <v>1.1999999999999999E-3</v>
      </c>
      <c r="I10" s="20">
        <f t="shared" si="1"/>
        <v>8.5000000000000006E-3</v>
      </c>
      <c r="J10" s="20">
        <f t="shared" si="2"/>
        <v>2.4576444769568396E-3</v>
      </c>
      <c r="K10" s="20">
        <f t="shared" si="3"/>
        <v>4.8423555230431604E-3</v>
      </c>
    </row>
    <row r="11" spans="1:20" x14ac:dyDescent="0.25">
      <c r="A11" s="67"/>
      <c r="B11" s="9" t="s">
        <v>12</v>
      </c>
      <c r="C11" s="11">
        <v>2437</v>
      </c>
      <c r="D11" s="11">
        <v>43</v>
      </c>
      <c r="E11" s="18">
        <f t="shared" si="4"/>
        <v>1.764464505539598E-2</v>
      </c>
      <c r="F11" s="22" t="s">
        <v>46</v>
      </c>
      <c r="G11" s="20">
        <v>0.03</v>
      </c>
      <c r="H11" s="20">
        <f t="shared" si="0"/>
        <v>1.2800000000000001E-2</v>
      </c>
      <c r="I11" s="20">
        <f t="shared" si="1"/>
        <v>2.3700000000000002E-2</v>
      </c>
      <c r="J11" s="20">
        <f t="shared" si="2"/>
        <v>4.8446450553959793E-3</v>
      </c>
      <c r="K11" s="20">
        <f t="shared" si="3"/>
        <v>6.0553549446040224E-3</v>
      </c>
    </row>
    <row r="12" spans="1:20" x14ac:dyDescent="0.25">
      <c r="A12" s="68"/>
      <c r="B12" s="12" t="s">
        <v>13</v>
      </c>
      <c r="C12" s="14">
        <f>SUM(C10:C11)</f>
        <v>3804</v>
      </c>
      <c r="D12" s="14">
        <f>SUM(D10:D11)</f>
        <v>48</v>
      </c>
      <c r="E12" s="19">
        <f t="shared" si="4"/>
        <v>1.2618296529968454E-2</v>
      </c>
      <c r="F12" s="23" t="s">
        <v>62</v>
      </c>
      <c r="G12" s="20">
        <v>0.03</v>
      </c>
      <c r="H12" s="20">
        <f t="shared" si="0"/>
        <v>9.300000000000001E-3</v>
      </c>
      <c r="I12" s="20">
        <f t="shared" si="1"/>
        <v>1.67E-2</v>
      </c>
      <c r="J12" s="20">
        <f t="shared" si="2"/>
        <v>3.3182965299684529E-3</v>
      </c>
      <c r="K12" s="20">
        <f t="shared" si="3"/>
        <v>4.0817034700315457E-3</v>
      </c>
      <c r="T12" s="31"/>
    </row>
    <row r="13" spans="1:20" x14ac:dyDescent="0.25">
      <c r="A13" s="73" t="s">
        <v>14</v>
      </c>
      <c r="B13" s="9" t="s">
        <v>15</v>
      </c>
      <c r="C13" s="11">
        <v>161</v>
      </c>
      <c r="D13" s="11">
        <v>1</v>
      </c>
      <c r="E13" s="18">
        <f t="shared" si="4"/>
        <v>6.2111801242236021E-3</v>
      </c>
      <c r="F13" s="22" t="s">
        <v>48</v>
      </c>
      <c r="G13" s="20">
        <v>0.03</v>
      </c>
      <c r="H13" s="20">
        <f t="shared" si="0"/>
        <v>2.0000000000000001E-4</v>
      </c>
      <c r="I13" s="20">
        <f t="shared" si="1"/>
        <v>3.4099999999999998E-2</v>
      </c>
      <c r="J13" s="20">
        <f t="shared" si="2"/>
        <v>6.0111801242236024E-3</v>
      </c>
      <c r="K13" s="20">
        <f t="shared" si="3"/>
        <v>2.7888819875776398E-2</v>
      </c>
    </row>
    <row r="14" spans="1:20" x14ac:dyDescent="0.25">
      <c r="A14" s="73"/>
      <c r="B14" s="9" t="s">
        <v>16</v>
      </c>
      <c r="C14" s="11">
        <v>819</v>
      </c>
      <c r="D14" s="11">
        <v>4</v>
      </c>
      <c r="E14" s="18">
        <f t="shared" si="4"/>
        <v>4.884004884004884E-3</v>
      </c>
      <c r="F14" s="22" t="s">
        <v>37</v>
      </c>
      <c r="G14" s="20">
        <v>0.03</v>
      </c>
      <c r="H14" s="20">
        <f t="shared" si="0"/>
        <v>1.2999999999999999E-3</v>
      </c>
      <c r="I14" s="20">
        <f t="shared" si="1"/>
        <v>1.2500000000000001E-2</v>
      </c>
      <c r="J14" s="20">
        <f t="shared" si="2"/>
        <v>3.5840048840048841E-3</v>
      </c>
      <c r="K14" s="20">
        <f t="shared" si="3"/>
        <v>7.6159951159951167E-3</v>
      </c>
    </row>
    <row r="15" spans="1:20" x14ac:dyDescent="0.25">
      <c r="A15" s="73"/>
      <c r="B15" s="9" t="s">
        <v>17</v>
      </c>
      <c r="C15" s="11">
        <v>758</v>
      </c>
      <c r="D15" s="11">
        <v>7</v>
      </c>
      <c r="E15" s="18">
        <f t="shared" si="4"/>
        <v>9.2348284960422165E-3</v>
      </c>
      <c r="F15" s="22" t="s">
        <v>38</v>
      </c>
      <c r="G15" s="20">
        <v>0.03</v>
      </c>
      <c r="H15" s="20">
        <f t="shared" si="0"/>
        <v>3.7000000000000002E-3</v>
      </c>
      <c r="I15" s="20">
        <f t="shared" si="1"/>
        <v>1.89E-2</v>
      </c>
      <c r="J15" s="20">
        <f t="shared" si="2"/>
        <v>5.5348284960422163E-3</v>
      </c>
      <c r="K15" s="20">
        <f t="shared" si="3"/>
        <v>9.6651715039577837E-3</v>
      </c>
    </row>
    <row r="16" spans="1:20" x14ac:dyDescent="0.25">
      <c r="A16" s="73"/>
      <c r="B16" s="9" t="s">
        <v>18</v>
      </c>
      <c r="C16" s="11">
        <v>862</v>
      </c>
      <c r="D16" s="11">
        <v>22</v>
      </c>
      <c r="E16" s="18">
        <f t="shared" si="4"/>
        <v>2.5522041763341066E-2</v>
      </c>
      <c r="F16" s="22" t="s">
        <v>39</v>
      </c>
      <c r="G16" s="20">
        <v>0.03</v>
      </c>
      <c r="H16" s="20">
        <f t="shared" si="0"/>
        <v>1.61E-2</v>
      </c>
      <c r="I16" s="20">
        <f t="shared" si="1"/>
        <v>3.8399999999999997E-2</v>
      </c>
      <c r="J16" s="20">
        <f t="shared" si="2"/>
        <v>9.4220417633410665E-3</v>
      </c>
      <c r="K16" s="20">
        <f t="shared" si="3"/>
        <v>1.287795823665893E-2</v>
      </c>
    </row>
    <row r="17" spans="1:13" x14ac:dyDescent="0.25">
      <c r="A17" s="73"/>
      <c r="B17" s="9" t="s">
        <v>19</v>
      </c>
      <c r="C17" s="11">
        <v>2</v>
      </c>
      <c r="D17" s="11">
        <v>0</v>
      </c>
      <c r="E17" s="18">
        <f t="shared" si="4"/>
        <v>0</v>
      </c>
      <c r="F17" s="22"/>
      <c r="G17" s="20">
        <v>0.03</v>
      </c>
      <c r="H17" s="20" t="e">
        <f t="shared" si="0"/>
        <v>#VALUE!</v>
      </c>
      <c r="I17" s="20" t="e">
        <f t="shared" si="1"/>
        <v>#VALUE!</v>
      </c>
      <c r="J17" s="20" t="e">
        <f t="shared" si="2"/>
        <v>#VALUE!</v>
      </c>
      <c r="K17" s="20" t="e">
        <f t="shared" si="3"/>
        <v>#VALUE!</v>
      </c>
    </row>
    <row r="18" spans="1:13" x14ac:dyDescent="0.25">
      <c r="A18" s="73"/>
      <c r="B18" s="9" t="s">
        <v>20</v>
      </c>
      <c r="C18" s="11">
        <v>1652</v>
      </c>
      <c r="D18" s="11">
        <v>5</v>
      </c>
      <c r="E18" s="18">
        <f t="shared" si="4"/>
        <v>3.0266343825665859E-3</v>
      </c>
      <c r="F18" s="22" t="s">
        <v>40</v>
      </c>
      <c r="G18" s="20">
        <v>0.03</v>
      </c>
      <c r="H18" s="20">
        <f t="shared" si="0"/>
        <v>1E-3</v>
      </c>
      <c r="I18" s="20">
        <f t="shared" si="1"/>
        <v>6.9999999999999993E-3</v>
      </c>
      <c r="J18" s="20">
        <f t="shared" si="2"/>
        <v>2.0266343825665859E-3</v>
      </c>
      <c r="K18" s="20">
        <f t="shared" si="3"/>
        <v>3.973365617433413E-3</v>
      </c>
    </row>
    <row r="19" spans="1:13" x14ac:dyDescent="0.25">
      <c r="A19" s="73"/>
      <c r="B19" s="9" t="s">
        <v>21</v>
      </c>
      <c r="C19" s="11">
        <v>758</v>
      </c>
      <c r="D19" s="11">
        <v>6</v>
      </c>
      <c r="E19" s="18">
        <f t="shared" si="4"/>
        <v>7.9155672823219003E-3</v>
      </c>
      <c r="F19" s="22" t="s">
        <v>47</v>
      </c>
      <c r="G19" s="20">
        <v>0.03</v>
      </c>
      <c r="H19" s="20">
        <f t="shared" si="0"/>
        <v>2.8999999999999998E-3</v>
      </c>
      <c r="I19" s="20">
        <f t="shared" si="1"/>
        <v>1.7100000000000001E-2</v>
      </c>
      <c r="J19" s="20">
        <f t="shared" si="2"/>
        <v>5.0155672823219005E-3</v>
      </c>
      <c r="K19" s="20">
        <f t="shared" si="3"/>
        <v>9.1844327176781003E-3</v>
      </c>
    </row>
    <row r="20" spans="1:13" x14ac:dyDescent="0.25">
      <c r="A20" s="73"/>
      <c r="B20" s="9" t="s">
        <v>22</v>
      </c>
      <c r="C20" s="11">
        <v>1372</v>
      </c>
      <c r="D20" s="11">
        <v>17</v>
      </c>
      <c r="E20" s="18">
        <f t="shared" si="4"/>
        <v>1.239067055393586E-2</v>
      </c>
      <c r="F20" s="22" t="s">
        <v>41</v>
      </c>
      <c r="G20" s="20">
        <v>0.03</v>
      </c>
      <c r="H20" s="20">
        <f t="shared" si="0"/>
        <v>7.1999999999999998E-3</v>
      </c>
      <c r="I20" s="20">
        <f t="shared" si="1"/>
        <v>1.9799999999999998E-2</v>
      </c>
      <c r="J20" s="20">
        <f t="shared" si="2"/>
        <v>5.1906705539358604E-3</v>
      </c>
      <c r="K20" s="20">
        <f t="shared" si="3"/>
        <v>7.409329446064138E-3</v>
      </c>
    </row>
    <row r="21" spans="1:13" x14ac:dyDescent="0.25">
      <c r="A21" s="73"/>
      <c r="B21" s="9" t="s">
        <v>23</v>
      </c>
      <c r="C21" s="11">
        <v>600</v>
      </c>
      <c r="D21" s="11">
        <v>9</v>
      </c>
      <c r="E21" s="18">
        <f t="shared" si="4"/>
        <v>1.4999999999999999E-2</v>
      </c>
      <c r="F21" s="22" t="s">
        <v>42</v>
      </c>
      <c r="G21" s="20">
        <v>0.03</v>
      </c>
      <c r="H21" s="20">
        <f t="shared" si="0"/>
        <v>6.8999999999999999E-3</v>
      </c>
      <c r="I21" s="20">
        <f t="shared" si="1"/>
        <v>2.8300000000000002E-2</v>
      </c>
      <c r="J21" s="20">
        <f t="shared" si="2"/>
        <v>8.0999999999999996E-3</v>
      </c>
      <c r="K21" s="20">
        <f t="shared" si="3"/>
        <v>1.3300000000000003E-2</v>
      </c>
    </row>
    <row r="22" spans="1:13" x14ac:dyDescent="0.25">
      <c r="A22" s="73"/>
      <c r="B22" s="9" t="s">
        <v>24</v>
      </c>
      <c r="C22" s="11">
        <v>1064</v>
      </c>
      <c r="D22" s="11">
        <v>10</v>
      </c>
      <c r="E22" s="18">
        <f t="shared" si="4"/>
        <v>9.3984962406015032E-3</v>
      </c>
      <c r="F22" s="22" t="s">
        <v>43</v>
      </c>
      <c r="G22" s="20">
        <v>0.03</v>
      </c>
      <c r="H22" s="20">
        <f t="shared" si="0"/>
        <v>4.5000000000000005E-3</v>
      </c>
      <c r="I22" s="20">
        <f t="shared" si="1"/>
        <v>1.72E-2</v>
      </c>
      <c r="J22" s="20">
        <f t="shared" si="2"/>
        <v>4.8984962406015027E-3</v>
      </c>
      <c r="K22" s="20">
        <f t="shared" si="3"/>
        <v>7.8015037593984968E-3</v>
      </c>
      <c r="M22" s="15"/>
    </row>
    <row r="23" spans="1:13" x14ac:dyDescent="0.25">
      <c r="A23" s="73"/>
      <c r="B23" s="12" t="s">
        <v>25</v>
      </c>
      <c r="C23" s="14">
        <f>SUM(C13:C22)</f>
        <v>8048</v>
      </c>
      <c r="D23" s="14">
        <f>SUM(D13:D22)</f>
        <v>81</v>
      </c>
      <c r="E23" s="19">
        <f t="shared" si="4"/>
        <v>1.0064612326043738E-2</v>
      </c>
      <c r="F23" s="23" t="s">
        <v>63</v>
      </c>
      <c r="G23" s="20">
        <v>0.03</v>
      </c>
      <c r="H23" s="20">
        <f t="shared" ref="H23:H28" si="5">LEFT(F23,4)%</f>
        <v>8.0000000000000002E-3</v>
      </c>
      <c r="I23" s="20">
        <f t="shared" ref="I23:I28" si="6">RIGHT(F23,4)%</f>
        <v>1.2500000000000001E-2</v>
      </c>
      <c r="J23" s="20">
        <f t="shared" ref="J23:J28" si="7">E23-H23</f>
        <v>2.0646123260437375E-3</v>
      </c>
      <c r="K23" s="20">
        <f t="shared" ref="K23:K28" si="8">I23-E23</f>
        <v>2.435387673956263E-3</v>
      </c>
    </row>
    <row r="24" spans="1:13" x14ac:dyDescent="0.25">
      <c r="A24" s="66" t="s">
        <v>26</v>
      </c>
      <c r="B24" s="9" t="s">
        <v>28</v>
      </c>
      <c r="C24" s="11">
        <v>284</v>
      </c>
      <c r="D24" s="11">
        <v>0</v>
      </c>
      <c r="E24" s="18">
        <f t="shared" si="4"/>
        <v>0</v>
      </c>
      <c r="F24" s="22"/>
      <c r="G24" s="20">
        <v>0.03</v>
      </c>
      <c r="H24" s="20" t="e">
        <f t="shared" si="5"/>
        <v>#VALUE!</v>
      </c>
      <c r="I24" s="20" t="e">
        <f t="shared" si="6"/>
        <v>#VALUE!</v>
      </c>
      <c r="J24" s="20" t="e">
        <f t="shared" si="7"/>
        <v>#VALUE!</v>
      </c>
      <c r="K24" s="20" t="e">
        <f t="shared" si="8"/>
        <v>#VALUE!</v>
      </c>
    </row>
    <row r="25" spans="1:13" x14ac:dyDescent="0.25">
      <c r="A25" s="67"/>
      <c r="B25" s="9" t="s">
        <v>27</v>
      </c>
      <c r="C25" s="11">
        <v>140</v>
      </c>
      <c r="D25" s="11">
        <v>0</v>
      </c>
      <c r="E25" s="18">
        <f t="shared" si="4"/>
        <v>0</v>
      </c>
      <c r="F25" s="22"/>
      <c r="G25" s="20">
        <v>0.03</v>
      </c>
      <c r="H25" s="20" t="e">
        <f t="shared" si="5"/>
        <v>#VALUE!</v>
      </c>
      <c r="I25" s="20" t="e">
        <f t="shared" si="6"/>
        <v>#VALUE!</v>
      </c>
      <c r="J25" s="20" t="e">
        <f t="shared" si="7"/>
        <v>#VALUE!</v>
      </c>
      <c r="K25" s="20" t="e">
        <f t="shared" si="8"/>
        <v>#VALUE!</v>
      </c>
    </row>
    <row r="26" spans="1:13" x14ac:dyDescent="0.25">
      <c r="A26" s="68"/>
      <c r="B26" s="13" t="s">
        <v>29</v>
      </c>
      <c r="C26" s="14">
        <f>SUM(C24:C25)</f>
        <v>424</v>
      </c>
      <c r="D26" s="14">
        <f>SUM(D24:D25)</f>
        <v>0</v>
      </c>
      <c r="E26" s="19">
        <f t="shared" si="4"/>
        <v>0</v>
      </c>
      <c r="F26" s="23"/>
      <c r="G26" s="20">
        <v>0.03</v>
      </c>
      <c r="H26" s="20" t="e">
        <f t="shared" si="5"/>
        <v>#VALUE!</v>
      </c>
      <c r="I26" s="20" t="e">
        <f t="shared" si="6"/>
        <v>#VALUE!</v>
      </c>
      <c r="J26" s="20" t="e">
        <f t="shared" si="7"/>
        <v>#VALUE!</v>
      </c>
      <c r="K26" s="20" t="e">
        <f t="shared" si="8"/>
        <v>#VALUE!</v>
      </c>
    </row>
    <row r="27" spans="1:13" ht="45" x14ac:dyDescent="0.25">
      <c r="A27" s="7" t="s">
        <v>59</v>
      </c>
      <c r="B27" s="29" t="s">
        <v>60</v>
      </c>
      <c r="C27" s="30">
        <f>SUM(C12+C23+C26)</f>
        <v>12276</v>
      </c>
      <c r="D27" s="30">
        <f>SUM(D12+D23+D26)</f>
        <v>129</v>
      </c>
      <c r="E27" s="19">
        <f>D27/C27</f>
        <v>1.0508308895405669E-2</v>
      </c>
      <c r="F27" s="25" t="s">
        <v>64</v>
      </c>
      <c r="G27" s="20">
        <v>0.03</v>
      </c>
      <c r="H27" s="20">
        <f t="shared" si="5"/>
        <v>8.8000000000000005E-3</v>
      </c>
      <c r="I27" s="20">
        <f t="shared" si="6"/>
        <v>1.2500000000000001E-2</v>
      </c>
      <c r="J27" s="20">
        <f t="shared" si="7"/>
        <v>1.7083088954056684E-3</v>
      </c>
      <c r="K27" s="20">
        <f t="shared" si="8"/>
        <v>1.9916911045943318E-3</v>
      </c>
    </row>
    <row r="28" spans="1:13" x14ac:dyDescent="0.25">
      <c r="A28" s="10"/>
      <c r="B28" s="17" t="s">
        <v>44</v>
      </c>
      <c r="C28" s="16">
        <f>SUM(C26,C23,C12,C9)</f>
        <v>41271</v>
      </c>
      <c r="D28" s="16">
        <f>SUM(D26,D23,D12,D9)</f>
        <v>666</v>
      </c>
      <c r="E28" s="19">
        <f t="shared" si="4"/>
        <v>1.613723922366795E-2</v>
      </c>
      <c r="F28" s="24" t="s">
        <v>65</v>
      </c>
      <c r="H28" s="20">
        <f t="shared" si="5"/>
        <v>1.49E-2</v>
      </c>
      <c r="I28" s="20">
        <f t="shared" si="6"/>
        <v>1.7399999999999999E-2</v>
      </c>
      <c r="J28" s="20">
        <f t="shared" si="7"/>
        <v>1.2372392236679498E-3</v>
      </c>
      <c r="K28" s="20">
        <f t="shared" si="8"/>
        <v>1.2627607763320489E-3</v>
      </c>
    </row>
    <row r="30" spans="1:13" x14ac:dyDescent="0.25">
      <c r="A30" s="46"/>
      <c r="B30" s="46"/>
      <c r="C30" s="47" t="s">
        <v>30</v>
      </c>
      <c r="D30" s="71" t="s">
        <v>32</v>
      </c>
      <c r="E30" s="71"/>
      <c r="F30" s="71"/>
    </row>
    <row r="31" spans="1:13" ht="30" x14ac:dyDescent="0.25">
      <c r="A31" s="48" t="s">
        <v>4</v>
      </c>
      <c r="B31" s="49" t="s">
        <v>1</v>
      </c>
      <c r="C31" s="47" t="s">
        <v>2</v>
      </c>
      <c r="D31" s="47" t="s">
        <v>3</v>
      </c>
      <c r="E31" s="50" t="s">
        <v>107</v>
      </c>
      <c r="F31" s="50" t="s">
        <v>45</v>
      </c>
    </row>
    <row r="32" spans="1:13" x14ac:dyDescent="0.25">
      <c r="A32" s="72" t="s">
        <v>5</v>
      </c>
      <c r="B32" s="51" t="s">
        <v>9</v>
      </c>
      <c r="C32" s="46">
        <v>11373</v>
      </c>
      <c r="D32" s="46">
        <v>139</v>
      </c>
      <c r="E32" s="52">
        <f>D32/C32</f>
        <v>1.2221929130396554E-2</v>
      </c>
      <c r="F32" s="53" t="s">
        <v>34</v>
      </c>
      <c r="G32" s="20">
        <f>$E$53</f>
        <v>1.6192166492426639E-2</v>
      </c>
    </row>
    <row r="33" spans="1:7" x14ac:dyDescent="0.25">
      <c r="A33" s="72"/>
      <c r="B33" s="51" t="s">
        <v>11</v>
      </c>
      <c r="C33" s="46">
        <v>10387</v>
      </c>
      <c r="D33" s="46">
        <v>155</v>
      </c>
      <c r="E33" s="52">
        <f>D33/C33</f>
        <v>1.4922499277943584E-2</v>
      </c>
      <c r="F33" s="53" t="s">
        <v>36</v>
      </c>
      <c r="G33" s="20">
        <f t="shared" ref="G33:G52" si="9">$E$53</f>
        <v>1.6192166492426639E-2</v>
      </c>
    </row>
    <row r="34" spans="1:7" x14ac:dyDescent="0.25">
      <c r="A34" s="72"/>
      <c r="B34" s="51" t="s">
        <v>6</v>
      </c>
      <c r="C34" s="46">
        <v>7235</v>
      </c>
      <c r="D34" s="46">
        <v>243</v>
      </c>
      <c r="E34" s="52">
        <f>D34/C34</f>
        <v>3.3586731167933655E-2</v>
      </c>
      <c r="F34" s="53" t="s">
        <v>33</v>
      </c>
      <c r="G34" s="20">
        <f t="shared" si="9"/>
        <v>1.6192166492426639E-2</v>
      </c>
    </row>
    <row r="35" spans="1:7" x14ac:dyDescent="0.25">
      <c r="A35" s="72"/>
      <c r="B35" s="47" t="s">
        <v>7</v>
      </c>
      <c r="C35" s="47">
        <f>SUM(C32:C34)</f>
        <v>28995</v>
      </c>
      <c r="D35" s="47">
        <f>SUM(D32:D34)</f>
        <v>537</v>
      </c>
      <c r="E35" s="54">
        <f t="shared" ref="E35:E51" si="10">D35/C35</f>
        <v>1.8520434557682357E-2</v>
      </c>
      <c r="F35" s="55" t="s">
        <v>61</v>
      </c>
      <c r="G35" s="20">
        <f t="shared" si="9"/>
        <v>1.6192166492426639E-2</v>
      </c>
    </row>
    <row r="36" spans="1:7" x14ac:dyDescent="0.25">
      <c r="A36" s="72" t="s">
        <v>8</v>
      </c>
      <c r="B36" s="51" t="s">
        <v>10</v>
      </c>
      <c r="C36" s="46">
        <v>1367</v>
      </c>
      <c r="D36" s="46">
        <v>5</v>
      </c>
      <c r="E36" s="52">
        <f t="shared" si="10"/>
        <v>3.6576444769568397E-3</v>
      </c>
      <c r="F36" s="53" t="s">
        <v>35</v>
      </c>
      <c r="G36" s="20">
        <f t="shared" si="9"/>
        <v>1.6192166492426639E-2</v>
      </c>
    </row>
    <row r="37" spans="1:7" x14ac:dyDescent="0.25">
      <c r="A37" s="72"/>
      <c r="B37" s="51" t="s">
        <v>12</v>
      </c>
      <c r="C37" s="46">
        <v>2437</v>
      </c>
      <c r="D37" s="46">
        <v>43</v>
      </c>
      <c r="E37" s="52">
        <f t="shared" si="10"/>
        <v>1.764464505539598E-2</v>
      </c>
      <c r="F37" s="53" t="s">
        <v>46</v>
      </c>
      <c r="G37" s="20">
        <f t="shared" si="9"/>
        <v>1.6192166492426639E-2</v>
      </c>
    </row>
    <row r="38" spans="1:7" x14ac:dyDescent="0.25">
      <c r="A38" s="72"/>
      <c r="B38" s="47" t="s">
        <v>13</v>
      </c>
      <c r="C38" s="47">
        <f>SUM(C36:C37)</f>
        <v>3804</v>
      </c>
      <c r="D38" s="47">
        <f>SUM(D36:D37)</f>
        <v>48</v>
      </c>
      <c r="E38" s="54">
        <f t="shared" si="10"/>
        <v>1.2618296529968454E-2</v>
      </c>
      <c r="F38" s="55" t="s">
        <v>62</v>
      </c>
      <c r="G38" s="20">
        <f t="shared" si="9"/>
        <v>1.6192166492426639E-2</v>
      </c>
    </row>
    <row r="39" spans="1:7" x14ac:dyDescent="0.25">
      <c r="A39" s="72" t="s">
        <v>14</v>
      </c>
      <c r="B39" s="51" t="s">
        <v>15</v>
      </c>
      <c r="C39" s="46">
        <v>161</v>
      </c>
      <c r="D39" s="46">
        <v>1</v>
      </c>
      <c r="E39" s="52">
        <f t="shared" si="10"/>
        <v>6.2111801242236021E-3</v>
      </c>
      <c r="F39" s="53" t="s">
        <v>48</v>
      </c>
      <c r="G39" s="20">
        <f t="shared" si="9"/>
        <v>1.6192166492426639E-2</v>
      </c>
    </row>
    <row r="40" spans="1:7" x14ac:dyDescent="0.25">
      <c r="A40" s="72"/>
      <c r="B40" s="51" t="s">
        <v>16</v>
      </c>
      <c r="C40" s="46">
        <v>819</v>
      </c>
      <c r="D40" s="46">
        <v>4</v>
      </c>
      <c r="E40" s="52">
        <f t="shared" si="10"/>
        <v>4.884004884004884E-3</v>
      </c>
      <c r="F40" s="53" t="s">
        <v>37</v>
      </c>
      <c r="G40" s="20">
        <f t="shared" si="9"/>
        <v>1.6192166492426639E-2</v>
      </c>
    </row>
    <row r="41" spans="1:7" x14ac:dyDescent="0.25">
      <c r="A41" s="72"/>
      <c r="B41" s="51" t="s">
        <v>17</v>
      </c>
      <c r="C41" s="46">
        <v>758</v>
      </c>
      <c r="D41" s="46">
        <v>7</v>
      </c>
      <c r="E41" s="52">
        <f t="shared" si="10"/>
        <v>9.2348284960422165E-3</v>
      </c>
      <c r="F41" s="53" t="s">
        <v>38</v>
      </c>
      <c r="G41" s="20">
        <f t="shared" si="9"/>
        <v>1.6192166492426639E-2</v>
      </c>
    </row>
    <row r="42" spans="1:7" x14ac:dyDescent="0.25">
      <c r="A42" s="72"/>
      <c r="B42" s="51" t="s">
        <v>18</v>
      </c>
      <c r="C42" s="46">
        <v>862</v>
      </c>
      <c r="D42" s="46">
        <v>22</v>
      </c>
      <c r="E42" s="52">
        <f t="shared" si="10"/>
        <v>2.5522041763341066E-2</v>
      </c>
      <c r="F42" s="53" t="s">
        <v>39</v>
      </c>
      <c r="G42" s="20">
        <f t="shared" si="9"/>
        <v>1.6192166492426639E-2</v>
      </c>
    </row>
    <row r="43" spans="1:7" x14ac:dyDescent="0.25">
      <c r="A43" s="72"/>
      <c r="B43" s="51" t="s">
        <v>19</v>
      </c>
      <c r="C43" s="46">
        <v>2</v>
      </c>
      <c r="D43" s="46">
        <v>0</v>
      </c>
      <c r="E43" s="52">
        <f t="shared" si="10"/>
        <v>0</v>
      </c>
      <c r="F43" s="53"/>
      <c r="G43" s="20">
        <f t="shared" si="9"/>
        <v>1.6192166492426639E-2</v>
      </c>
    </row>
    <row r="44" spans="1:7" x14ac:dyDescent="0.25">
      <c r="A44" s="72"/>
      <c r="B44" s="51" t="s">
        <v>20</v>
      </c>
      <c r="C44" s="46">
        <v>1652</v>
      </c>
      <c r="D44" s="46">
        <v>5</v>
      </c>
      <c r="E44" s="52">
        <f t="shared" si="10"/>
        <v>3.0266343825665859E-3</v>
      </c>
      <c r="F44" s="53" t="s">
        <v>40</v>
      </c>
      <c r="G44" s="20">
        <f t="shared" si="9"/>
        <v>1.6192166492426639E-2</v>
      </c>
    </row>
    <row r="45" spans="1:7" x14ac:dyDescent="0.25">
      <c r="A45" s="72"/>
      <c r="B45" s="51" t="s">
        <v>21</v>
      </c>
      <c r="C45" s="46">
        <v>758</v>
      </c>
      <c r="D45" s="46">
        <v>6</v>
      </c>
      <c r="E45" s="52">
        <f t="shared" si="10"/>
        <v>7.9155672823219003E-3</v>
      </c>
      <c r="F45" s="53" t="s">
        <v>47</v>
      </c>
      <c r="G45" s="20">
        <f t="shared" si="9"/>
        <v>1.6192166492426639E-2</v>
      </c>
    </row>
    <row r="46" spans="1:7" x14ac:dyDescent="0.25">
      <c r="A46" s="72"/>
      <c r="B46" s="51" t="s">
        <v>22</v>
      </c>
      <c r="C46" s="46">
        <v>1372</v>
      </c>
      <c r="D46" s="46">
        <v>17</v>
      </c>
      <c r="E46" s="52">
        <f t="shared" si="10"/>
        <v>1.239067055393586E-2</v>
      </c>
      <c r="F46" s="53" t="s">
        <v>41</v>
      </c>
      <c r="G46" s="20">
        <f t="shared" si="9"/>
        <v>1.6192166492426639E-2</v>
      </c>
    </row>
    <row r="47" spans="1:7" x14ac:dyDescent="0.25">
      <c r="A47" s="72"/>
      <c r="B47" s="51" t="s">
        <v>23</v>
      </c>
      <c r="C47" s="46">
        <v>600</v>
      </c>
      <c r="D47" s="46">
        <v>9</v>
      </c>
      <c r="E47" s="52">
        <f t="shared" si="10"/>
        <v>1.4999999999999999E-2</v>
      </c>
      <c r="F47" s="53" t="s">
        <v>42</v>
      </c>
      <c r="G47" s="20">
        <f t="shared" si="9"/>
        <v>1.6192166492426639E-2</v>
      </c>
    </row>
    <row r="48" spans="1:7" x14ac:dyDescent="0.25">
      <c r="A48" s="72"/>
      <c r="B48" s="51" t="s">
        <v>24</v>
      </c>
      <c r="C48" s="46">
        <v>1064</v>
      </c>
      <c r="D48" s="46">
        <v>10</v>
      </c>
      <c r="E48" s="52">
        <f t="shared" si="10"/>
        <v>9.3984962406015032E-3</v>
      </c>
      <c r="F48" s="53" t="s">
        <v>43</v>
      </c>
      <c r="G48" s="20">
        <f t="shared" si="9"/>
        <v>1.6192166492426639E-2</v>
      </c>
    </row>
    <row r="49" spans="1:7" x14ac:dyDescent="0.25">
      <c r="A49" s="72"/>
      <c r="B49" s="47" t="s">
        <v>25</v>
      </c>
      <c r="C49" s="47">
        <f>SUM(C39:C48)</f>
        <v>8048</v>
      </c>
      <c r="D49" s="47">
        <f>SUM(D39:D48)</f>
        <v>81</v>
      </c>
      <c r="E49" s="54">
        <f t="shared" si="10"/>
        <v>1.0064612326043738E-2</v>
      </c>
      <c r="F49" s="55" t="s">
        <v>63</v>
      </c>
      <c r="G49" s="20">
        <f t="shared" si="9"/>
        <v>1.6192166492426639E-2</v>
      </c>
    </row>
    <row r="50" spans="1:7" x14ac:dyDescent="0.25">
      <c r="A50" s="72" t="s">
        <v>26</v>
      </c>
      <c r="B50" s="51" t="s">
        <v>28</v>
      </c>
      <c r="C50" s="46">
        <v>284</v>
      </c>
      <c r="D50" s="46">
        <v>0</v>
      </c>
      <c r="E50" s="52">
        <f t="shared" si="10"/>
        <v>0</v>
      </c>
      <c r="F50" s="53"/>
      <c r="G50" s="20">
        <f t="shared" si="9"/>
        <v>1.6192166492426639E-2</v>
      </c>
    </row>
    <row r="51" spans="1:7" x14ac:dyDescent="0.25">
      <c r="A51" s="72"/>
      <c r="B51" s="56" t="s">
        <v>29</v>
      </c>
      <c r="C51" s="47">
        <f>SUM(C50:C50)</f>
        <v>284</v>
      </c>
      <c r="D51" s="47">
        <f>SUM(D50:D50)</f>
        <v>0</v>
      </c>
      <c r="E51" s="54">
        <f t="shared" si="10"/>
        <v>0</v>
      </c>
      <c r="F51" s="55"/>
      <c r="G51" s="20">
        <f t="shared" si="9"/>
        <v>1.6192166492426639E-2</v>
      </c>
    </row>
    <row r="52" spans="1:7" ht="45" x14ac:dyDescent="0.25">
      <c r="A52" s="48" t="s">
        <v>59</v>
      </c>
      <c r="B52" s="50" t="s">
        <v>60</v>
      </c>
      <c r="C52" s="57">
        <f>SUM(C38+C49+C51)</f>
        <v>12136</v>
      </c>
      <c r="D52" s="57">
        <f>SUM(D38+D49+D51)</f>
        <v>129</v>
      </c>
      <c r="E52" s="54">
        <f>D52/C52</f>
        <v>1.0629531970995386E-2</v>
      </c>
      <c r="F52" s="55" t="s">
        <v>64</v>
      </c>
      <c r="G52" s="20">
        <f t="shared" si="9"/>
        <v>1.6192166492426639E-2</v>
      </c>
    </row>
    <row r="53" spans="1:7" x14ac:dyDescent="0.25">
      <c r="A53" s="49"/>
      <c r="B53" s="47" t="s">
        <v>44</v>
      </c>
      <c r="C53" s="47">
        <f>SUM(C51,C49,C38,C35)</f>
        <v>41131</v>
      </c>
      <c r="D53" s="47">
        <f>SUM(D51,D49,D38,D35)</f>
        <v>666</v>
      </c>
      <c r="E53" s="54">
        <f t="shared" ref="E53" si="11">D53/C53</f>
        <v>1.6192166492426639E-2</v>
      </c>
      <c r="F53" s="55" t="s">
        <v>65</v>
      </c>
    </row>
  </sheetData>
  <mergeCells count="10">
    <mergeCell ref="A24:A26"/>
    <mergeCell ref="A13:A23"/>
    <mergeCell ref="D4:F4"/>
    <mergeCell ref="A6:A9"/>
    <mergeCell ref="A10:A12"/>
    <mergeCell ref="D30:F30"/>
    <mergeCell ref="A32:A35"/>
    <mergeCell ref="A36:A38"/>
    <mergeCell ref="A39:A49"/>
    <mergeCell ref="A50:A5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34" sqref="C34"/>
    </sheetView>
  </sheetViews>
  <sheetFormatPr defaultRowHeight="15" x14ac:dyDescent="0.25"/>
  <cols>
    <col min="1" max="1" width="81.5703125" bestFit="1" customWidth="1"/>
    <col min="4" max="4" width="7.7109375" bestFit="1" customWidth="1"/>
  </cols>
  <sheetData>
    <row r="1" spans="1:5" x14ac:dyDescent="0.25">
      <c r="A1" s="1" t="s">
        <v>108</v>
      </c>
      <c r="B1" s="2"/>
      <c r="C1" s="3"/>
      <c r="D1" s="3"/>
      <c r="E1" s="3"/>
    </row>
    <row r="2" spans="1:5" x14ac:dyDescent="0.25">
      <c r="A2" s="4" t="s">
        <v>0</v>
      </c>
      <c r="B2" s="5"/>
      <c r="C2" s="6"/>
      <c r="D2" s="6"/>
      <c r="E2" s="6"/>
    </row>
    <row r="3" spans="1:5" ht="15.75" thickBot="1" x14ac:dyDescent="0.3">
      <c r="A3" s="5"/>
      <c r="B3" s="5"/>
      <c r="C3" s="6"/>
      <c r="D3" s="6"/>
      <c r="E3" s="6"/>
    </row>
    <row r="4" spans="1:5" ht="15.75" thickBot="1" x14ac:dyDescent="0.3">
      <c r="A4" s="77" t="s">
        <v>1</v>
      </c>
      <c r="B4" s="26" t="s">
        <v>54</v>
      </c>
      <c r="C4" s="75" t="s">
        <v>55</v>
      </c>
      <c r="D4" s="76"/>
    </row>
    <row r="5" spans="1:5" x14ac:dyDescent="0.25">
      <c r="A5" s="78"/>
      <c r="B5" s="35" t="s">
        <v>2</v>
      </c>
      <c r="C5" s="35" t="s">
        <v>3</v>
      </c>
      <c r="D5" s="35" t="s">
        <v>56</v>
      </c>
      <c r="E5" s="36" t="s">
        <v>57</v>
      </c>
    </row>
    <row r="6" spans="1:5" x14ac:dyDescent="0.25">
      <c r="A6" s="27"/>
      <c r="B6" s="27"/>
      <c r="C6" s="27"/>
      <c r="D6" s="27"/>
      <c r="E6" s="37"/>
    </row>
    <row r="7" spans="1:5" x14ac:dyDescent="0.25">
      <c r="A7" s="38" t="s">
        <v>66</v>
      </c>
      <c r="B7" s="39">
        <v>12012</v>
      </c>
      <c r="C7" s="39">
        <v>173</v>
      </c>
      <c r="D7" s="40">
        <v>1.44</v>
      </c>
      <c r="E7" s="41" t="s">
        <v>83</v>
      </c>
    </row>
    <row r="8" spans="1:5" x14ac:dyDescent="0.25">
      <c r="A8" s="38" t="s">
        <v>67</v>
      </c>
      <c r="B8" s="39">
        <v>10322</v>
      </c>
      <c r="C8" s="39">
        <v>137</v>
      </c>
      <c r="D8" s="40">
        <v>1.33</v>
      </c>
      <c r="E8" s="41" t="s">
        <v>84</v>
      </c>
    </row>
    <row r="9" spans="1:5" x14ac:dyDescent="0.25">
      <c r="A9" s="38" t="s">
        <v>99</v>
      </c>
      <c r="B9" s="39">
        <v>1</v>
      </c>
      <c r="C9" s="39">
        <v>0</v>
      </c>
      <c r="D9" s="40">
        <v>0</v>
      </c>
      <c r="E9" s="41"/>
    </row>
    <row r="10" spans="1:5" x14ac:dyDescent="0.25">
      <c r="A10" s="38" t="s">
        <v>71</v>
      </c>
      <c r="B10" s="39">
        <v>152</v>
      </c>
      <c r="C10" s="39">
        <v>1</v>
      </c>
      <c r="D10" s="40">
        <v>0.66</v>
      </c>
      <c r="E10" s="41" t="s">
        <v>85</v>
      </c>
    </row>
    <row r="11" spans="1:5" x14ac:dyDescent="0.25">
      <c r="A11" s="38" t="s">
        <v>76</v>
      </c>
      <c r="B11" s="39">
        <v>1555</v>
      </c>
      <c r="C11" s="39">
        <v>6</v>
      </c>
      <c r="D11" s="40">
        <v>0.39</v>
      </c>
      <c r="E11" s="41" t="s">
        <v>86</v>
      </c>
    </row>
    <row r="12" spans="1:5" x14ac:dyDescent="0.25">
      <c r="A12" s="38" t="s">
        <v>69</v>
      </c>
      <c r="B12" s="39">
        <v>1435</v>
      </c>
      <c r="C12" s="39">
        <v>6</v>
      </c>
      <c r="D12" s="40">
        <v>0.42</v>
      </c>
      <c r="E12" s="41" t="s">
        <v>87</v>
      </c>
    </row>
    <row r="13" spans="1:5" x14ac:dyDescent="0.25">
      <c r="A13" s="38" t="s">
        <v>72</v>
      </c>
      <c r="B13" s="39">
        <v>848</v>
      </c>
      <c r="C13" s="39">
        <v>3</v>
      </c>
      <c r="D13" s="40">
        <v>0.35</v>
      </c>
      <c r="E13" s="41" t="s">
        <v>88</v>
      </c>
    </row>
    <row r="14" spans="1:5" x14ac:dyDescent="0.25">
      <c r="A14" s="38" t="s">
        <v>75</v>
      </c>
      <c r="B14" s="39">
        <v>2</v>
      </c>
      <c r="C14" s="39">
        <v>0</v>
      </c>
      <c r="D14" s="40">
        <v>0</v>
      </c>
      <c r="E14" s="41"/>
    </row>
    <row r="15" spans="1:5" x14ac:dyDescent="0.25">
      <c r="A15" s="38" t="s">
        <v>78</v>
      </c>
      <c r="B15" s="39">
        <v>1255</v>
      </c>
      <c r="C15" s="39">
        <v>17</v>
      </c>
      <c r="D15" s="40">
        <v>1.35</v>
      </c>
      <c r="E15" s="41" t="s">
        <v>89</v>
      </c>
    </row>
    <row r="16" spans="1:5" x14ac:dyDescent="0.25">
      <c r="A16" s="38" t="s">
        <v>77</v>
      </c>
      <c r="B16" s="39">
        <v>708</v>
      </c>
      <c r="C16" s="39">
        <v>5</v>
      </c>
      <c r="D16" s="40">
        <v>0.71</v>
      </c>
      <c r="E16" s="41" t="s">
        <v>90</v>
      </c>
    </row>
    <row r="17" spans="1:5" x14ac:dyDescent="0.25">
      <c r="A17" s="38" t="s">
        <v>70</v>
      </c>
      <c r="B17" s="39">
        <v>2415</v>
      </c>
      <c r="C17" s="39">
        <v>52</v>
      </c>
      <c r="D17" s="40">
        <v>2.15</v>
      </c>
      <c r="E17" s="41" t="s">
        <v>91</v>
      </c>
    </row>
    <row r="18" spans="1:5" x14ac:dyDescent="0.25">
      <c r="A18" s="38" t="s">
        <v>73</v>
      </c>
      <c r="B18" s="39">
        <v>717</v>
      </c>
      <c r="C18" s="39">
        <v>6</v>
      </c>
      <c r="D18" s="40">
        <v>0.84</v>
      </c>
      <c r="E18" s="41" t="s">
        <v>92</v>
      </c>
    </row>
    <row r="19" spans="1:5" x14ac:dyDescent="0.25">
      <c r="A19" s="38" t="s">
        <v>68</v>
      </c>
      <c r="B19" s="39">
        <v>7294</v>
      </c>
      <c r="C19" s="39">
        <v>259</v>
      </c>
      <c r="D19" s="40">
        <v>3.55</v>
      </c>
      <c r="E19" s="41" t="s">
        <v>93</v>
      </c>
    </row>
    <row r="20" spans="1:5" x14ac:dyDescent="0.25">
      <c r="A20" s="38" t="s">
        <v>81</v>
      </c>
      <c r="B20" s="39">
        <v>172</v>
      </c>
      <c r="C20" s="39">
        <v>0</v>
      </c>
      <c r="D20" s="40">
        <v>0</v>
      </c>
      <c r="E20" s="41"/>
    </row>
    <row r="21" spans="1:5" x14ac:dyDescent="0.25">
      <c r="A21" s="38" t="s">
        <v>79</v>
      </c>
      <c r="B21" s="39">
        <v>501</v>
      </c>
      <c r="C21" s="39">
        <v>7</v>
      </c>
      <c r="D21" s="40">
        <v>1.4</v>
      </c>
      <c r="E21" s="41" t="s">
        <v>94</v>
      </c>
    </row>
    <row r="22" spans="1:5" x14ac:dyDescent="0.25">
      <c r="A22" s="38" t="s">
        <v>80</v>
      </c>
      <c r="B22" s="39">
        <v>1060</v>
      </c>
      <c r="C22" s="39">
        <v>12</v>
      </c>
      <c r="D22" s="40">
        <v>1.1299999999999999</v>
      </c>
      <c r="E22" s="41" t="s">
        <v>95</v>
      </c>
    </row>
    <row r="23" spans="1:5" x14ac:dyDescent="0.25">
      <c r="A23" s="38" t="s">
        <v>74</v>
      </c>
      <c r="B23" s="39">
        <v>871</v>
      </c>
      <c r="C23" s="39">
        <v>15</v>
      </c>
      <c r="D23" s="40">
        <v>1.72</v>
      </c>
      <c r="E23" s="42" t="s">
        <v>96</v>
      </c>
    </row>
    <row r="24" spans="1:5" x14ac:dyDescent="0.25">
      <c r="A24" s="38" t="s">
        <v>58</v>
      </c>
      <c r="B24" s="39">
        <v>41320</v>
      </c>
      <c r="C24" s="39">
        <v>699</v>
      </c>
      <c r="D24" s="40">
        <v>1.69</v>
      </c>
      <c r="E24" s="42" t="s">
        <v>97</v>
      </c>
    </row>
    <row r="25" spans="1:5" x14ac:dyDescent="0.25">
      <c r="A25" s="5"/>
      <c r="B25" s="5"/>
      <c r="C25" s="43"/>
      <c r="D25" s="43"/>
      <c r="E25" s="44"/>
    </row>
    <row r="26" spans="1:5" x14ac:dyDescent="0.25">
      <c r="A26" s="28" t="s">
        <v>98</v>
      </c>
      <c r="B26" s="5"/>
      <c r="C26" s="43"/>
      <c r="D26" s="43"/>
      <c r="E26" s="44"/>
    </row>
  </sheetData>
  <mergeCells count="2">
    <mergeCell ref="C4:D4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</vt:lpstr>
      <vt:lpstr>Aruandesse2018</vt:lpstr>
      <vt:lpstr>Aruandesse2016</vt:lpstr>
      <vt:lpstr>TAI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Sirli Joona</cp:lastModifiedBy>
  <dcterms:created xsi:type="dcterms:W3CDTF">2016-10-04T07:09:27Z</dcterms:created>
  <dcterms:modified xsi:type="dcterms:W3CDTF">2018-10-09T07:00:56Z</dcterms:modified>
</cp:coreProperties>
</file>